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1"/>
  </bookViews>
  <sheets>
    <sheet name="Rekapitulace stavby" sheetId="1" state="hidden" r:id="rId1"/>
    <sheet name="2013_101 - Revitalizace z..." sheetId="2" r:id="rId2"/>
    <sheet name="Pokyny pro vyplnění" sheetId="3" state="hidden" r:id="rId3"/>
  </sheets>
  <definedNames>
    <definedName name="_xlnm._FilterDatabase" localSheetId="1" hidden="1">'2013_101 - Revitalizace z...'!$C$74:$K$74</definedName>
    <definedName name="_xlnm.Print_Titles" localSheetId="1">'2013_101 - Revitalizace z...'!$74:$74</definedName>
    <definedName name="_xlnm.Print_Titles" localSheetId="0">'Rekapitulace stavby'!$49:$49</definedName>
    <definedName name="_xlnm.Print_Area" localSheetId="1">'2013_101 - Revitalizace z...'!$C$4:$J$34,'2013_101 - Revitalizace z...'!$C$40:$J$58,'2013_101 - Revitalizace z...'!$C$64:$K$435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<sst xmlns="http://schemas.openxmlformats.org/spreadsheetml/2006/main" count="3873" uniqueCount="977">
  <si>
    <t>Export VZ</t>
  </si>
  <si>
    <t>List obsahuje:</t>
  </si>
  <si>
    <t>3.0</t>
  </si>
  <si>
    <t>ODOM</t>
  </si>
  <si>
    <t>False</t>
  </si>
  <si>
    <t>{74E327CB-ED13-4EC4-8C4E-25635B1A5C31}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</si>
  <si>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</si>
  <si>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</si>
  <si>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</si>
  <si>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</si>
  <si>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</si>
  <si>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</si>
  <si>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</si>
  <si>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</si>
  <si>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</si>
  <si>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2013/101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</si>
  <si>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</si>
  <si>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</si>
  <si>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zeleně města Velké Pavlovice II</t>
  </si>
  <si>
    <t>0,1</t>
  </si>
  <si>
    <t>KSO:</t>
  </si>
  <si>
    <t>CC-CZ:</t>
  </si>
  <si>
    <t>1</t>
  </si>
  <si>
    <t>Místo:</t>
  </si>
  <si>
    <t>Velké Pavlovice</t>
  </si>
  <si>
    <t>Datum:</t>
  </si>
  <si>
    <t>06.11.2013</t>
  </si>
  <si>
    <t>10</t>
  </si>
  <si>
    <t>100</t>
  </si>
  <si>
    <t>Zadavatel:</t>
  </si>
  <si>
    <t>IČ:</t>
  </si>
  <si>
    <t>Město Velké Pavlovice, Nám. 9.května 40, 691 06</t>
  </si>
  <si>
    <t>DIČ:</t>
  </si>
  <si>
    <t>Uchazeč:</t>
  </si>
  <si>
    <t>Vyplň údaj</t>
  </si>
  <si>
    <t>Projektant:</t>
  </si>
  <si>
    <t>Atregia, s.r.o., Šebrov 215, 679 22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</si>
  <si>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</si>
  <si>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</si>
  <si>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</si>
  <si>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</si>
  <si>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</si>
  <si>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</si>
  <si>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</si>
  <si>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</si>
  <si>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</si>
  <si>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</si>
  <si>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</si>
  <si>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</si>
  <si>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</si>
  <si>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</si>
  <si>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</si>
  <si>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</si>
  <si>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</si>
  <si>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</si>
  <si>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</si>
  <si>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</si>
  <si>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</si>
  <si>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</si>
  <si>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</si>
  <si>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</si>
  <si>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</si>
  <si>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</si>
  <si>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</si>
  <si>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</si>
  <si>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</si>
  <si>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</si>
  <si>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</si>
  <si>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</si>
  <si>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</si>
  <si>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</si>
  <si>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</si>
  <si>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</si>
  <si>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</si>
  <si>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</si>
  <si>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</si>
  <si>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</si>
  <si>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</si>
  <si>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</si>
  <si>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mulč_rovina</t>
  </si>
  <si>
    <t>plocha mulče v rovině</t>
  </si>
  <si>
    <t>m2</t>
  </si>
  <si>
    <t>543,315</t>
  </si>
  <si>
    <t>2</t>
  </si>
  <si>
    <t>mulč_svah</t>
  </si>
  <si>
    <t>plocha mulče ve svahu</t>
  </si>
  <si>
    <t>295,915</t>
  </si>
  <si>
    <t>KRYCÍ LIST SOUPISU</t>
  </si>
  <si>
    <t>voda</t>
  </si>
  <si>
    <t>množství vody k zalití</t>
  </si>
  <si>
    <t>m3</t>
  </si>
  <si>
    <t>49,9</t>
  </si>
  <si>
    <t>voda_následná</t>
  </si>
  <si>
    <t>množství vody k zalití v následné péči</t>
  </si>
  <si>
    <t>58,4</t>
  </si>
  <si>
    <t>keře_pl_celkem</t>
  </si>
  <si>
    <t>celková plocha navržených keřů</t>
  </si>
  <si>
    <t>778</t>
  </si>
  <si>
    <t>3</t>
  </si>
  <si>
    <t>keře_pl_rovina</t>
  </si>
  <si>
    <t>navržené keře v rovině</t>
  </si>
  <si>
    <t>497</t>
  </si>
  <si>
    <t>keře_pl_svah</t>
  </si>
  <si>
    <t>plocha navržených keřů ve svahu</t>
  </si>
  <si>
    <t>281</t>
  </si>
  <si>
    <t>keře_rovina</t>
  </si>
  <si>
    <t>počet kusů keřů v rovině</t>
  </si>
  <si>
    <t>ks</t>
  </si>
  <si>
    <t>715</t>
  </si>
  <si>
    <t>keře_svah</t>
  </si>
  <si>
    <t>počet kusů keřů ve svahu</t>
  </si>
  <si>
    <t>300</t>
  </si>
  <si>
    <t>ods_parez</t>
  </si>
  <si>
    <t>odstranění pařezů po kácení dřevin</t>
  </si>
  <si>
    <t>1,634</t>
  </si>
  <si>
    <t>ods_strom_300</t>
  </si>
  <si>
    <t>kácení stromů do 300</t>
  </si>
  <si>
    <t>4</t>
  </si>
  <si>
    <t>ods_strom_500</t>
  </si>
  <si>
    <t>kácení stromů do 500</t>
  </si>
  <si>
    <t>ods_strom_900</t>
  </si>
  <si>
    <t>kácení stromů do 900</t>
  </si>
  <si>
    <t>stromy_celkem</t>
  </si>
  <si>
    <t>navržené stromy k výsadbě</t>
  </si>
  <si>
    <t>78</t>
  </si>
  <si>
    <t>stromy_rovina</t>
  </si>
  <si>
    <t>stromy navržené v rovině</t>
  </si>
  <si>
    <t>59</t>
  </si>
  <si>
    <t>stromy_svah</t>
  </si>
  <si>
    <t>stromy navržené ve svahu</t>
  </si>
  <si>
    <t>19</t>
  </si>
  <si>
    <t>trávník_celkem</t>
  </si>
  <si>
    <t>plocha trávníku celková</t>
  </si>
  <si>
    <t>3666</t>
  </si>
  <si>
    <t>trávník_rovina</t>
  </si>
  <si>
    <t>trávník navržený v rovině</t>
  </si>
  <si>
    <t>978</t>
  </si>
  <si>
    <t>trávník_svah</t>
  </si>
  <si>
    <t>trávník navržený ve svahu</t>
  </si>
  <si>
    <t>2688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</si>
  <si>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</si>
  <si>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</si>
  <si>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</si>
  <si>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</si>
  <si>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</si>
  <si>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</si>
  <si>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</si>
  <si>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10 - Následná péče do poloviny roku 2015</t>
  </si>
  <si>
    <t xml:space="preserve">    9 - Ostatní konstrukce a práce-bourání</t>
  </si>
  <si>
    <t xml:space="preserve">      99 - Přesuny hmot a sutí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</si>
  <si>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</si>
  <si>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</si>
  <si>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</si>
  <si>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</si>
  <si>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</si>
  <si>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</si>
  <si>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</si>
  <si>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</si>
  <si>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</si>
  <si>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</si>
  <si>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</si>
  <si>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</si>
  <si>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</si>
  <si>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</si>
  <si>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</si>
  <si>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</si>
  <si>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</si>
  <si>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</si>
  <si>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</si>
  <si>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</si>
  <si>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</si>
  <si>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</si>
  <si>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CS ÚRS 2013 02</t>
  </si>
  <si>
    <t>374834717</t>
  </si>
  <si>
    <t>PP</t>
  </si>
  <si>
    <t>Odstranění křovin a stromů s odstraněním kořenů průměru kmene do 100 mm do sklonu terénu 1 : 5, při celkové ploše do 1 000 m2</t>
  </si>
  <si>
    <t>VV</t>
  </si>
  <si>
    <t>"č.44"ods_keře</t>
  </si>
  <si>
    <t>111301111</t>
  </si>
  <si>
    <t>Sejmutí drnu tl do 100 mm s přemístěním do 50 m nebo naložením na dopravní prostředek</t>
  </si>
  <si>
    <t>-169556042</t>
  </si>
  <si>
    <t>Sejmutí drnu tl. do 100 mm, v jakékoliv ploše</t>
  </si>
  <si>
    <t>183402131</t>
  </si>
  <si>
    <t>Rozrušení půdy souvislé plochy přes 500 m2 hloubky do 150 mm v rovině a svahu do 1:5</t>
  </si>
  <si>
    <t>1684623857</t>
  </si>
  <si>
    <t>Rozrušení půdy na hloubku přes 50 do 150 mm souvislé plochy přes 500 m2 v rovině nebo na svahu do 1:5</t>
  </si>
  <si>
    <t>183402132</t>
  </si>
  <si>
    <t>Rozrušení půdy souvislé plochy přes 500 m2 hloubky do 150 mm ve svahu do 1:2</t>
  </si>
  <si>
    <t>1312039755</t>
  </si>
  <si>
    <t>Rozrušení půdy na hloubku přes 50 do 150 mm souvislé plochy přes 500 m2 na svahu přes 1:5 do 1:2</t>
  </si>
  <si>
    <t>5</t>
  </si>
  <si>
    <t>183403131</t>
  </si>
  <si>
    <t>Obdělání půdy rytím zemina tř 1 a 2 v rovině a svahu do 1:5</t>
  </si>
  <si>
    <t>1399852579</t>
  </si>
  <si>
    <t>Obdělání půdy rytím půdy hl. do 200 mm v zemině tř. 1 až 2 v rovině nebo na svahu do 1:5</t>
  </si>
  <si>
    <t>6</t>
  </si>
  <si>
    <t>183403231</t>
  </si>
  <si>
    <t>Obdělání půdy rytím zemina tř 1 a 2 ve svahu do 1:2</t>
  </si>
  <si>
    <t>443031682</t>
  </si>
  <si>
    <t>Obdělání půdy rytím půdy hl. do 200 mm v zemině tř. 1 až 2 na svahu přes 1:5 do 1:2</t>
  </si>
  <si>
    <t>7</t>
  </si>
  <si>
    <t>183403153</t>
  </si>
  <si>
    <t>Obdělání půdy hrabáním v rovině a svahu do 1:5</t>
  </si>
  <si>
    <t>-2135927524</t>
  </si>
  <si>
    <t>Obdělání půdy hrabáním v rovině nebo na svahu do 1:5</t>
  </si>
  <si>
    <t>keře_pl_rovina+trávník_rovina</t>
  </si>
  <si>
    <t>8</t>
  </si>
  <si>
    <t>183403253</t>
  </si>
  <si>
    <t>Obdělání půdy hrabáním ve svahu do 1:2</t>
  </si>
  <si>
    <t>1474314461</t>
  </si>
  <si>
    <t>Obdělání půdy hrabáním na svahu přes 1:5 do 1:2</t>
  </si>
  <si>
    <t>keře_pl_svah+trávník_svah</t>
  </si>
  <si>
    <t>9</t>
  </si>
  <si>
    <t>183403161</t>
  </si>
  <si>
    <t>Obdělání půdy válením v rovině a svahu do 1:5</t>
  </si>
  <si>
    <t>1250022597</t>
  </si>
  <si>
    <t>Obdělání půdy válením v rovině nebo na svahu do 1:5</t>
  </si>
  <si>
    <t>"válcování trávníku při zakládání a výsevu"trávník_rovina*2</t>
  </si>
  <si>
    <t>183403261</t>
  </si>
  <si>
    <t>Obdělání půdy válením ve svahu do 1:2</t>
  </si>
  <si>
    <t>94170500</t>
  </si>
  <si>
    <t>Obdělání půdy válením na svahu přes 1:5 do 1:2</t>
  </si>
  <si>
    <t>"válcování trávníku při zakládání a výsevu"trávník_svah*2</t>
  </si>
  <si>
    <t>11</t>
  </si>
  <si>
    <t>183404111</t>
  </si>
  <si>
    <t>Hubení plevele plošným postřikem ploch do 5 ha</t>
  </si>
  <si>
    <t>ha</t>
  </si>
  <si>
    <t>1753162221</t>
  </si>
  <si>
    <t>Hubení plevele chemickými prostředky plošným postřikem, na ploše jednotlivě do 5 ha</t>
  </si>
  <si>
    <t>"převod na ha - keře+trávník"(trávník_celkem+keře_pl_celkem)/10000</t>
  </si>
  <si>
    <t>12</t>
  </si>
  <si>
    <t>M</t>
  </si>
  <si>
    <t>252340010</t>
  </si>
  <si>
    <t>herbicid totální, bal. 1 l</t>
  </si>
  <si>
    <t>litr</t>
  </si>
  <si>
    <t>1551246312</t>
  </si>
  <si>
    <t>herbicidy - totální               bal. 1 l</t>
  </si>
  <si>
    <t>0,444*30 'Přepočtené koeficientem množství</t>
  </si>
  <si>
    <t>13</t>
  </si>
  <si>
    <t>181411131</t>
  </si>
  <si>
    <t>Založení parkového trávníku výsevem plochy do 1000 m2 v rovině a ve svahu do 1:5</t>
  </si>
  <si>
    <t>528288632</t>
  </si>
  <si>
    <t>Založení trávníku na půdě předem připravené plochy do 1000 m2 výsevem včetně utažení parkového v rovině nebo na svahu do 1:5</t>
  </si>
  <si>
    <t>14</t>
  </si>
  <si>
    <t>181451132</t>
  </si>
  <si>
    <t>Založení parkového trávníku výsevem plochy přes 1000 m2 ve svahu do 1:2</t>
  </si>
  <si>
    <t>-900644597</t>
  </si>
  <si>
    <t>Založení trávníku na půdě předem připravené plochy přes 1000 m2 výsevem včetně utažení parkového na svahu přes 1:5 do 1:2</t>
  </si>
  <si>
    <t>005724100</t>
  </si>
  <si>
    <t>osivo směs travní parková</t>
  </si>
  <si>
    <t>kg</t>
  </si>
  <si>
    <t>-493855882</t>
  </si>
  <si>
    <t>osiva pícnin směsi travní balení obvykle 25 kg parková</t>
  </si>
  <si>
    <t>"trávník 20g/m2"0,02*trávník_celkem</t>
  </si>
  <si>
    <t>16</t>
  </si>
  <si>
    <t>112101101</t>
  </si>
  <si>
    <t>Kácení stromů listnatých D kmene do 300 mm</t>
  </si>
  <si>
    <t>kus</t>
  </si>
  <si>
    <t>-651360981</t>
  </si>
  <si>
    <t>Kácení stromů s odřezáním kmene a s odvětvením listnatých, průměru kmene přes 100 do 300 mm</t>
  </si>
  <si>
    <t>"č.39,50,57,97"ods_strom_300</t>
  </si>
  <si>
    <t>17</t>
  </si>
  <si>
    <t>112101102</t>
  </si>
  <si>
    <t>Kácení stromů listnatých D kmene do 500 mm</t>
  </si>
  <si>
    <t>203305437</t>
  </si>
  <si>
    <t>Kácení stromů s odřezáním kmene a s odvětvením listnatých, průměru kmene přes 300 do 500 mm</t>
  </si>
  <si>
    <t>"č.98"ods_strom_500</t>
  </si>
  <si>
    <t>18</t>
  </si>
  <si>
    <t>112101104</t>
  </si>
  <si>
    <t>Kácení stromů listnatých D kmene do 900 mm</t>
  </si>
  <si>
    <t>-1015803661</t>
  </si>
  <si>
    <t>Kácení stromů s odřezáním kmene a s odvětvením listnatých, průměru kmene přes 700 do 900 mm</t>
  </si>
  <si>
    <t>"č.76,90,102"ods_strom_900</t>
  </si>
  <si>
    <t>112251221</t>
  </si>
  <si>
    <t>Odstranění pařezů rovině nebo na svahu do 1:5 odfrézováním do hloubky 0,5 m</t>
  </si>
  <si>
    <t>107590096</t>
  </si>
  <si>
    <t>Odstranění pařezu odfrézováním nebo odvrtáním hloubky přes 200 do 500 mm v rovině nebo na svahu do 1:5</t>
  </si>
  <si>
    <t>20</t>
  </si>
  <si>
    <t>122911121</t>
  </si>
  <si>
    <t>Odstranění vyfrézované dřevní hmoty hloubky do 0,5 m v rovině nebo na svahu do 1:5</t>
  </si>
  <si>
    <t>-967037329</t>
  </si>
  <si>
    <t>Odstranění vyfrézované dřevní hmoty hloubky přes 200 do 500 mm v rovině nebo na svahu do 1:5</t>
  </si>
  <si>
    <t>162301401</t>
  </si>
  <si>
    <t>Vodorovné přemístění větví stromů listnatých do 5 km D kmene do 300 mm</t>
  </si>
  <si>
    <t>352580824</t>
  </si>
  <si>
    <t>Vodorovné přemístění větví, kmenů nebo pařezů s naložením, složením a dopravou do 5000 m větví stromů listnatých, průměru kmene přes 100 do 300 mm</t>
  </si>
  <si>
    <t>22</t>
  </si>
  <si>
    <t>162301402</t>
  </si>
  <si>
    <t>Vodorovné přemístění větví stromů listnatých do 5 km D kmene do 500 mm</t>
  </si>
  <si>
    <t>-1196586635</t>
  </si>
  <si>
    <t>Vodorovné přemístění větví, kmenů nebo pařezů s naložením, složením a dopravou do 5000 m větví stromů listnatých, průměru kmene přes 300 do 500 mm</t>
  </si>
  <si>
    <t>23</t>
  </si>
  <si>
    <t>162301404</t>
  </si>
  <si>
    <t>Vodorovné přemístění větví stromů listnatých do 5 km D kmene do 900 mm</t>
  </si>
  <si>
    <t>961572423</t>
  </si>
  <si>
    <t>Vodorovné přemístění větví, kmenů nebo pařezů s naložením, složením a dopravou do 5000 m větví stromů listnatých, průměru kmene přes 700 do 900 mm</t>
  </si>
  <si>
    <t>24</t>
  </si>
  <si>
    <t>162301411</t>
  </si>
  <si>
    <t>Vodorovné přemístění kmenů stromů listnatých do 5 km D kmene do 300 mm</t>
  </si>
  <si>
    <t>1562516919</t>
  </si>
  <si>
    <t>Vodorovné přemístění větví, kmenů nebo pařezů s naložením, složením a dopravou do 5000 m kmenů stromů listnatých, průměru přes 100 do 300 mm</t>
  </si>
  <si>
    <t>25</t>
  </si>
  <si>
    <t>162301412</t>
  </si>
  <si>
    <t>Vodorovné přemístění kmenů stromů listnatých do 5 km D kmene do 500 mm</t>
  </si>
  <si>
    <t>435435821</t>
  </si>
  <si>
    <t>Vodorovné přemístění větví, kmenů nebo pařezů s naložením, složením a dopravou do 5000 m kmenů stromů listnatých, průměru přes 300 do 500 mm</t>
  </si>
  <si>
    <t>26</t>
  </si>
  <si>
    <t>162301414</t>
  </si>
  <si>
    <t>Vodorovné přemístění kmenů stromů listnatých do 5 km D kmene do 900 mm</t>
  </si>
  <si>
    <t>-1354570251</t>
  </si>
  <si>
    <t>Vodorovné přemístění větví, kmenů nebo pařezů s naložením, složením a dopravou do 5000 m kmenů stromů listnatých, průměru přes 700 do 900 mm</t>
  </si>
  <si>
    <t>27</t>
  </si>
  <si>
    <t>111251111</t>
  </si>
  <si>
    <t>Drcení ořezaných větví D do 100 mm s odvozem do 20 km</t>
  </si>
  <si>
    <t>-1004421998</t>
  </si>
  <si>
    <t>Drcení ořezaných větví strojně o průměru větví do 100 mm</t>
  </si>
  <si>
    <t>28</t>
  </si>
  <si>
    <t>174111121</t>
  </si>
  <si>
    <t>Zásyp jam po vyfrézovaných pařezech hloubky do 0,5 m v rovině nebo na svahu do 1:5</t>
  </si>
  <si>
    <t>472038320</t>
  </si>
  <si>
    <t>Zásyp jam po vyfrézovaných pařezech hloubky přes 200 do 500 mm v rovině nebo na svahu do 1:5</t>
  </si>
  <si>
    <t>29</t>
  </si>
  <si>
    <t>103211000</t>
  </si>
  <si>
    <t>zahradní substrát pro výsadbu VL</t>
  </si>
  <si>
    <t>114107781</t>
  </si>
  <si>
    <t>rašelina substrátová zahradní substrát pro výsadbu     VL</t>
  </si>
  <si>
    <t>1,634*0,7 'Přepočtené koeficientem množství</t>
  </si>
  <si>
    <t>30</t>
  </si>
  <si>
    <t>184852112</t>
  </si>
  <si>
    <t>Řez stromu bezpečnostní o ploše koruny do 60 m2 lezeckou technikou</t>
  </si>
  <si>
    <t>-1814132719</t>
  </si>
  <si>
    <t>Řez stromů prováděný lezeckou technikou bezpečnostní, plocha koruny stromu přes 30 do 60 m2</t>
  </si>
  <si>
    <t>"č.49"1</t>
  </si>
  <si>
    <t>31</t>
  </si>
  <si>
    <t>184852113</t>
  </si>
  <si>
    <t>Řez stromu  bezpečnostní o ploše koruny do 90 m2 lezeckou technikou</t>
  </si>
  <si>
    <t>950397110</t>
  </si>
  <si>
    <t>Řez stromů prováděný lezeckou technikou bezpečnostní, plocha koruny stromu přes 60 do 90 m2</t>
  </si>
  <si>
    <t>"č.56"1</t>
  </si>
  <si>
    <t>32</t>
  </si>
  <si>
    <t>184852114</t>
  </si>
  <si>
    <t>Řez stromu bezpečnostní o ploše koruny do 120 m2 lezeckou technikou</t>
  </si>
  <si>
    <t>-24597217</t>
  </si>
  <si>
    <t>Řez stromů prováděný lezeckou technikou bezpečnostní, plocha koruny stromu přes 90 do 120 m2</t>
  </si>
  <si>
    <t>"č.21"1</t>
  </si>
  <si>
    <t>33</t>
  </si>
  <si>
    <t>184852115</t>
  </si>
  <si>
    <t>Řez stromu bezpečnostní o ploše koruny do 150 m2 lezeckou technikou</t>
  </si>
  <si>
    <t>-2072092912</t>
  </si>
  <si>
    <t>Řez stromů prováděný lezeckou technikou bezpečnostní, plocha koruny stromu přes 120 do 150 m2</t>
  </si>
  <si>
    <t>"č.81"1</t>
  </si>
  <si>
    <t>34</t>
  </si>
  <si>
    <t>184852116</t>
  </si>
  <si>
    <t>Řez stromu bezpečnostní o ploše koruny do 180 m2 lezeckou technikou</t>
  </si>
  <si>
    <t>-1717219744</t>
  </si>
  <si>
    <t>Řez stromů prováděný lezeckou technikou bezpečnostní, plocha koruny stromu přes 150 do 180 m2</t>
  </si>
  <si>
    <t>"č.122"1</t>
  </si>
  <si>
    <t>35</t>
  </si>
  <si>
    <t>184852211</t>
  </si>
  <si>
    <t>Řez stromu zdravotní o ploše koruny do 30 m2 lezeckou technikou</t>
  </si>
  <si>
    <t>1322493603</t>
  </si>
  <si>
    <t>Řez stromů prováděný lezeckou technikou zdravotní, plocha koruny stromu do 30 m2</t>
  </si>
  <si>
    <t>"č.35"1</t>
  </si>
  <si>
    <t>36</t>
  </si>
  <si>
    <t>184852212</t>
  </si>
  <si>
    <t>Řez stromu zdravotní o ploše koruny do 60 m2 lezeckou technikou</t>
  </si>
  <si>
    <t>290178063</t>
  </si>
  <si>
    <t>Řez stromů prováděný lezeckou technikou zdravotní, plocha koruny stromu přes 30 do 60 m2</t>
  </si>
  <si>
    <t>"č.19,20,25,38,62,83,87,92,93,96,99,105,124,132"14</t>
  </si>
  <si>
    <t>37</t>
  </si>
  <si>
    <t>184852213</t>
  </si>
  <si>
    <t>Řez stromu zdravotní o ploše koruny do 90 m2 lezeckou technikou</t>
  </si>
  <si>
    <t>-629239676</t>
  </si>
  <si>
    <t>Řez stromů prováděný lezeckou technikou zdravotní, plocha koruny stromu přes 60 do 90 m2</t>
  </si>
  <si>
    <t>"č.8,14,15,16,33,34,70,78,89,91,95,104,127"13</t>
  </si>
  <si>
    <t>38</t>
  </si>
  <si>
    <t>184852214</t>
  </si>
  <si>
    <t>Řez stromu zdravotní o ploše koruny do 120 m2 lezeckou technikou</t>
  </si>
  <si>
    <t>-1535916258</t>
  </si>
  <si>
    <t>Řez stromů prováděný lezeckou technikou zdravotní, plocha koruny stromu přes 90 do 120 m2</t>
  </si>
  <si>
    <t>"č.3,27,30,74,94,107,108,109,121,126,142,153"12</t>
  </si>
  <si>
    <t>39</t>
  </si>
  <si>
    <t>184852215</t>
  </si>
  <si>
    <t>Řez stromu zdravotní o ploše koruny do 150 m2 lezeckou technikou</t>
  </si>
  <si>
    <t>-1847145394</t>
  </si>
  <si>
    <t>Řez stromů prováděný lezeckou technikou zdravotní, plocha koruny stromu přes 120 do 150 m2</t>
  </si>
  <si>
    <t>"č.5,10,11,12,13,17,28,32,66,80,86,119,125,129,130,136,144,145,147"19</t>
  </si>
  <si>
    <t>40</t>
  </si>
  <si>
    <t>184852216</t>
  </si>
  <si>
    <t>Řez stromu zdravotní o ploše koruny do 180 m2 lezeckou technikou</t>
  </si>
  <si>
    <t>2083079926</t>
  </si>
  <si>
    <t>Řez stromů prováděný lezeckou technikou zdravotní, plocha koruny stromu přes 150 do 180 m2</t>
  </si>
  <si>
    <t>"č.18,29,64,69,84,85,103,114,116,120,131,143,149,150"14</t>
  </si>
  <si>
    <t>41</t>
  </si>
  <si>
    <t>184852217</t>
  </si>
  <si>
    <t>Řez stromu zdravotní o ploše koruny do 210 m2 lezeckou technikou</t>
  </si>
  <si>
    <t>1144386987</t>
  </si>
  <si>
    <t>Řez stromů prováděný lezeckou technikou zdravotní, plocha koruny stromu přes 180 do 210 m2</t>
  </si>
  <si>
    <t>"č.71,72,73,88,138"5</t>
  </si>
  <si>
    <t>42</t>
  </si>
  <si>
    <t>184852218</t>
  </si>
  <si>
    <t>Řez stromu zdravotní o ploše koruny do 240 m2 lezeckou technikou</t>
  </si>
  <si>
    <t>2094349892</t>
  </si>
  <si>
    <t>Řez stromů prováděný lezeckou technikou zdravotní, plocha koruny stromu přes 210 do 240 m2</t>
  </si>
  <si>
    <t>"č.79,133,135,146"4</t>
  </si>
  <si>
    <t>43</t>
  </si>
  <si>
    <t>184852219</t>
  </si>
  <si>
    <t>Řez stromu zdravotní o ploše koruny do 270 m2 lezeckou technikou</t>
  </si>
  <si>
    <t>-761530636</t>
  </si>
  <si>
    <t>Řez stromů prováděný lezeckou technikou zdravotní, plocha koruny stromu přes 240 do 270 m2</t>
  </si>
  <si>
    <t>"č.128,139"2</t>
  </si>
  <si>
    <t>44</t>
  </si>
  <si>
    <t>184852221</t>
  </si>
  <si>
    <t>Řez stromu zdravotní o ploše koruny do 300 m2 lezeckou technikou</t>
  </si>
  <si>
    <t>1373590876</t>
  </si>
  <si>
    <t>Řez stromů prováděný lezeckou technikou zdravotní, plocha koruny stromu přes 270 do 300 m2</t>
  </si>
  <si>
    <t>"č.1"1</t>
  </si>
  <si>
    <t>45</t>
  </si>
  <si>
    <t>184852415</t>
  </si>
  <si>
    <t>Řez stromu redukční o ploše koruny do 150 m2 lezeckou technikou</t>
  </si>
  <si>
    <t>-1104696749</t>
  </si>
  <si>
    <t>Řez stromů prováděný lezeckou technikou redukční obvodový, plocha koruny stromu přes 120 do 150 m2</t>
  </si>
  <si>
    <t>"č.82"1</t>
  </si>
  <si>
    <t>46</t>
  </si>
  <si>
    <t>184852416</t>
  </si>
  <si>
    <t>Řez stromu redukční o ploše koruny do 180 m2 lezeckou technikou</t>
  </si>
  <si>
    <t>490372222</t>
  </si>
  <si>
    <t>Řez stromů prováděný lezeckou technikou redukční obvodový, plocha koruny stromu přes 150 do 180 m2</t>
  </si>
  <si>
    <t>"č.141"1</t>
  </si>
  <si>
    <t>47</t>
  </si>
  <si>
    <t>184852417</t>
  </si>
  <si>
    <t>Řez stromu redukční o ploše koruny do 210 m2 lezeckou technikou</t>
  </si>
  <si>
    <t>974449951</t>
  </si>
  <si>
    <t>Řez stromů prováděný lezeckou technikou redukční obvodový, plocha koruny stromu přes 180 do 210 m2</t>
  </si>
  <si>
    <t>"č.137"1</t>
  </si>
  <si>
    <t>48</t>
  </si>
  <si>
    <t>184852418</t>
  </si>
  <si>
    <t>Řez stromu redukční o ploše koruny do 240 m2 lezeckou technikou</t>
  </si>
  <si>
    <t>-476775727</t>
  </si>
  <si>
    <t>Řez stromů prováděný lezeckou technikou redukční obvodový, plocha koruny stromu přes 210 do 240 m2</t>
  </si>
  <si>
    <t>"č.79"1</t>
  </si>
  <si>
    <t>49</t>
  </si>
  <si>
    <t>184852312</t>
  </si>
  <si>
    <t>Řez stromu výchovný stromů výšky do 6 m</t>
  </si>
  <si>
    <t>937635216</t>
  </si>
  <si>
    <t>Řez stromů prováděný lezeckou technikou výchovný stromy, výšky do 6 m</t>
  </si>
  <si>
    <t>"č.2,4,22,23,24,36,37,65,77,101,106"11</t>
  </si>
  <si>
    <t>50</t>
  </si>
  <si>
    <t>184852313</t>
  </si>
  <si>
    <t>Řez stromu výchovný stromů výšky přes 6 do 9 m</t>
  </si>
  <si>
    <t>-1288955481</t>
  </si>
  <si>
    <t>Řez stromů prováděný lezeckou technikou výchovný stromy, výšky přes 6 do 9 m</t>
  </si>
  <si>
    <t>"č.67,68,110,111,112,113,115,117,118,123,134"11</t>
  </si>
  <si>
    <t>51</t>
  </si>
  <si>
    <t>R-184852411</t>
  </si>
  <si>
    <t>Řez stromu redukční lokální z důvodu úpravy průjezdního (průchozího) profilu o ploše koruny do 30 m2 lezeckou technikou</t>
  </si>
  <si>
    <t>vlastní položka</t>
  </si>
  <si>
    <t>-992519269</t>
  </si>
  <si>
    <t>Řez stromů prováděný lezeckou technikou redukční lokální, z důvodu úpravy průjezdního (průchozího) profilu, plocha koruny stromu do 30 m2</t>
  </si>
  <si>
    <t>"č.100"1</t>
  </si>
  <si>
    <t>52</t>
  </si>
  <si>
    <t>R-184852414</t>
  </si>
  <si>
    <t>Řez stromu redukční lokální z důvodu úpravy průjezdního (průchozího) profilu o ploše koruny do 120 m2 lezeckou technikou</t>
  </si>
  <si>
    <t>-408306267</t>
  </si>
  <si>
    <t>Řez stromů prováděný lezeckou technikou redukční lokální z důvodu úpravy průjezdního (průchozího) profilu, plocha koruny stromu přes 90 do 120 m2</t>
  </si>
  <si>
    <t>"č.152"1</t>
  </si>
  <si>
    <t>53</t>
  </si>
  <si>
    <t>R-184852413</t>
  </si>
  <si>
    <t>Řez stromu redukční lokální z důvodu stabilizace o ploše koruny do 90 m2 lezeckou technikou</t>
  </si>
  <si>
    <t>-1448250772</t>
  </si>
  <si>
    <t>Řez stromů prováděný lezeckou technikou redukční lokální z důvodu stabilizace, plocha koruny stromu přes 60 do 90 m2</t>
  </si>
  <si>
    <t>"č.151"1</t>
  </si>
  <si>
    <t>54</t>
  </si>
  <si>
    <t>R-184852415</t>
  </si>
  <si>
    <t>Řez stromu redukční lokální z důvodu stabilizace o ploše koruny do 150 m2 lezeckou technikou</t>
  </si>
  <si>
    <t>-596102958</t>
  </si>
  <si>
    <t>Řez stromů prováděný lezeckou technikou redukční lokální z důvodu stabilizace, plocha koruny stromu přes 120 do 150 m2</t>
  </si>
  <si>
    <t>"č.63"1</t>
  </si>
  <si>
    <t>55</t>
  </si>
  <si>
    <t>R-184852412</t>
  </si>
  <si>
    <t>Řez stromu redukční lokální směrem k překážce o ploše koruny do 120 m2 lezeckou technikou</t>
  </si>
  <si>
    <t>679763874</t>
  </si>
  <si>
    <t>Řez stromů prováděný lezeckou technikou redukční lokální směrem k překážce, plocha koruny stromu přes 90 do 120 m2</t>
  </si>
  <si>
    <t>"č.109"1</t>
  </si>
  <si>
    <t>56</t>
  </si>
  <si>
    <t>184852311</t>
  </si>
  <si>
    <t>Řez stromu - vazba koruny</t>
  </si>
  <si>
    <t>-610613168</t>
  </si>
  <si>
    <t>Řez stromů prováděný lezeckou technikou - vazba koruny</t>
  </si>
  <si>
    <t>"č.32,59,64,120,135,137,141"7</t>
  </si>
  <si>
    <t>57</t>
  </si>
  <si>
    <t>R-184852311</t>
  </si>
  <si>
    <t>Řez stromu - stabilizace sekundární koruny</t>
  </si>
  <si>
    <t>1606727147</t>
  </si>
  <si>
    <t>Řez stromů prováděný lezeckou technikou výchovný - stabilizace sekundární koruny</t>
  </si>
  <si>
    <t>58</t>
  </si>
  <si>
    <t>183101121</t>
  </si>
  <si>
    <t>Jamky pro výsadbu bez výměny půdy zeminy tř 1 až 4 objem do 1 m3 v rovině a svahu do 1:5</t>
  </si>
  <si>
    <t>-918937381</t>
  </si>
  <si>
    <t>Hloubení jamek pro vysazování rostlin v zemině tř.1 až 4 bez výměny půdy v rovině nebo na svahu do 1:5, objemu přes 0,40 do 1,00 m3</t>
  </si>
  <si>
    <t>183102141</t>
  </si>
  <si>
    <t>Jamky pro výsadbu bez výměny půdy zeminy tř 1 až 4 objem do 1 m3 ve svahu do 1:2</t>
  </si>
  <si>
    <t>163644280</t>
  </si>
  <si>
    <t>Hloubení jamek pro vysazování rostlin v zemině tř.1 až 4 bez výměny půdy na svahu přes 1:5 do 1:2, objemu přes 0,40 do 1,00 m3</t>
  </si>
  <si>
    <t>60</t>
  </si>
  <si>
    <t>183101112</t>
  </si>
  <si>
    <t>Jamky pro výsadbu bez výměny půdy zeminy tř 1 až 4 objem do 0,02 m3 v rovině a svahu do 1:5</t>
  </si>
  <si>
    <t>-503370613</t>
  </si>
  <si>
    <t>Hloubení jamek pro vysazování rostlin v zemině tř.1 až 4 bez výměny půdy v rovině nebo na svahu do 1:5, objemu přes 0,01 do 0,02 m3</t>
  </si>
  <si>
    <t>61</t>
  </si>
  <si>
    <t>183102132</t>
  </si>
  <si>
    <t>Jamky pro výsadbu bez výměny půdy zeminy tř 1 až 4objem do 0,02 m3 ve svahu do 1:2</t>
  </si>
  <si>
    <t>568322120</t>
  </si>
  <si>
    <t>Hloubení jamek pro vysazování rostlin v zemině tř.1 až 4 bez výměny půdy na svahu přes 1:5 do 1:2, objemu přes 0,01 do 0,02 m3</t>
  </si>
  <si>
    <t>62</t>
  </si>
  <si>
    <t>184102115</t>
  </si>
  <si>
    <t>Výsadba dřeviny s balem, včetně komparativního řezu koruny, D do 0,6 m do jamky se zalitím v rovině a svahu do 1:5</t>
  </si>
  <si>
    <t>-488467451</t>
  </si>
  <si>
    <t>Výsadba dřeviny s balem do předem vyhloubené jamky se zalitím v rovině nebo na svahu do 1:5, při průměru balu přes 500 do 600 mm</t>
  </si>
  <si>
    <t>63</t>
  </si>
  <si>
    <t>184102125</t>
  </si>
  <si>
    <t>Výsadba dřeviny s balem, včetně komparativního řezu koruny, D do 0,6 m do jamky se zalitím ve svahu do 1:2</t>
  </si>
  <si>
    <t>-1101564470</t>
  </si>
  <si>
    <t>Výsadba dřeviny s balem do předem vyhloubené jamky se zalitím na svahu přes 1:5 do 1:2, při průměru balu přes 500 do 600 mm</t>
  </si>
  <si>
    <t>64</t>
  </si>
  <si>
    <t>184102112</t>
  </si>
  <si>
    <t>Výsadba dřeviny s balem D do 0,3 m do jamky se zalitím v rovině a svahu do 1:5</t>
  </si>
  <si>
    <t>1770936650</t>
  </si>
  <si>
    <t>Výsadba dřeviny s balem do předem vyhloubené jamky se zalitím v rovině nebo na svahu do 1:5, při průměru balu přes 200 do 300 mm</t>
  </si>
  <si>
    <t>65</t>
  </si>
  <si>
    <t>184102122</t>
  </si>
  <si>
    <t>Výsadba dřeviny s balem D do 0,3 m do jamky se zalitím ve svahu do 1:2</t>
  </si>
  <si>
    <t>-125898720</t>
  </si>
  <si>
    <t>Výsadba dřeviny s balem do předem vyhloubené jamky se zalitím na svahu přes 1:5 do 1:2, při průměru balu přes 200 do 300 mm</t>
  </si>
  <si>
    <t>67</t>
  </si>
  <si>
    <t>SLL0077</t>
  </si>
  <si>
    <t>Acer platanoides, 2xp, ok 12-14, dtbal</t>
  </si>
  <si>
    <t>156698</t>
  </si>
  <si>
    <t>68</t>
  </si>
  <si>
    <t>SLL0090</t>
  </si>
  <si>
    <t>Acer platanoides ´Deborah´, 2xp, ok 12-14, dtbal</t>
  </si>
  <si>
    <t>-404390520</t>
  </si>
  <si>
    <t>69</t>
  </si>
  <si>
    <t>SLL0209</t>
  </si>
  <si>
    <t>Amelanchier arborea ´Robin Hill´, 2xp, ok 12-14, dtbal</t>
  </si>
  <si>
    <t>1728246030</t>
  </si>
  <si>
    <t>70</t>
  </si>
  <si>
    <t>SLL0357</t>
  </si>
  <si>
    <t>Carpinus betulus, 2xp, ok 12-14, dtbal</t>
  </si>
  <si>
    <t>-168605838</t>
  </si>
  <si>
    <t>71</t>
  </si>
  <si>
    <t>SLL0402</t>
  </si>
  <si>
    <t>Castanea sativa, 2xp, ok 12-14, dtbal</t>
  </si>
  <si>
    <t>-2000921536</t>
  </si>
  <si>
    <t>72</t>
  </si>
  <si>
    <t>SLL0410</t>
  </si>
  <si>
    <t>Celtis occidentalis, 2xp, ok 12-14, dtbal</t>
  </si>
  <si>
    <t>165127743</t>
  </si>
  <si>
    <t>73</t>
  </si>
  <si>
    <t>SLL0450</t>
  </si>
  <si>
    <t>Cornus mas, 2xp, ok 12-14, dtbal</t>
  </si>
  <si>
    <t>2145657188</t>
  </si>
  <si>
    <t>74</t>
  </si>
  <si>
    <t>SLL0765</t>
  </si>
  <si>
    <t>Fraxinus ornus, 2xp, ok 12-14, dtbal</t>
  </si>
  <si>
    <t>-1277878399</t>
  </si>
  <si>
    <t>75</t>
  </si>
  <si>
    <t>SLL0785</t>
  </si>
  <si>
    <t>Gleditsia triacanthos ´Skyline´, 2xp, ok 12-14, dtbal</t>
  </si>
  <si>
    <t>-1772212739</t>
  </si>
  <si>
    <t>76</t>
  </si>
  <si>
    <t>SLL1135</t>
  </si>
  <si>
    <t>Prunus serrulata ´Royal Burgundy´, 2xp, ok 12-14, dtbal</t>
  </si>
  <si>
    <t>-1052905765</t>
  </si>
  <si>
    <t>77</t>
  </si>
  <si>
    <t>SLL1171</t>
  </si>
  <si>
    <t>Pyrus calleryana ´Chanticleer´, 2xp, ok 12-14, dtbal</t>
  </si>
  <si>
    <t>741529284</t>
  </si>
  <si>
    <t>SLL1189</t>
  </si>
  <si>
    <t>Quercus palustris, 2xp, ok 12-14, dtbal</t>
  </si>
  <si>
    <t>142407325</t>
  </si>
  <si>
    <t>79</t>
  </si>
  <si>
    <t>SLL1210</t>
  </si>
  <si>
    <t>Quercus robur, 2xp, ok 12-14, dtbal</t>
  </si>
  <si>
    <t>1559300759</t>
  </si>
  <si>
    <t>80</t>
  </si>
  <si>
    <t>SLL1230</t>
  </si>
  <si>
    <t>Quercus rubra, 2xp, ok 12-14, dtbal</t>
  </si>
  <si>
    <t>2008851130</t>
  </si>
  <si>
    <t>81</t>
  </si>
  <si>
    <t>SLL1283</t>
  </si>
  <si>
    <t>Salix alba ´Tristis´, 2xp, ok 12-14, dtbal</t>
  </si>
  <si>
    <t>476014775</t>
  </si>
  <si>
    <t>82</t>
  </si>
  <si>
    <t>SLL1458</t>
  </si>
  <si>
    <t>Tilia cordata, 2xp, ok 12-14, dtbal</t>
  </si>
  <si>
    <t>-1799143059</t>
  </si>
  <si>
    <t>83</t>
  </si>
  <si>
    <t>SLL1503</t>
  </si>
  <si>
    <t>Tilia vulgaris ´Pallida´, 2xp, ok 12-14, dtbal</t>
  </si>
  <si>
    <t>972814189</t>
  </si>
  <si>
    <t>84</t>
  </si>
  <si>
    <t>SLL0454</t>
  </si>
  <si>
    <t>Cornus sanguinea,v 20-30, ko2l</t>
  </si>
  <si>
    <t>68020405</t>
  </si>
  <si>
    <t>85</t>
  </si>
  <si>
    <t>SLL0467</t>
  </si>
  <si>
    <t>Corylus avellana,v 30-40, ko2l</t>
  </si>
  <si>
    <t>1844055402</t>
  </si>
  <si>
    <t>86</t>
  </si>
  <si>
    <t>SLL0515</t>
  </si>
  <si>
    <t>Cotoneaster dielsianus,v 30-40, ko1,5l</t>
  </si>
  <si>
    <t>1290280622</t>
  </si>
  <si>
    <t>87</t>
  </si>
  <si>
    <t>SLL0592</t>
  </si>
  <si>
    <t>Deutzia gracilis,v 15-20, ko1l</t>
  </si>
  <si>
    <t>833267897</t>
  </si>
  <si>
    <t>88</t>
  </si>
  <si>
    <t>SLL0602</t>
  </si>
  <si>
    <t>Euonymus europaeus,v 30-40, ko2l</t>
  </si>
  <si>
    <t>-771858889</t>
  </si>
  <si>
    <t>89</t>
  </si>
  <si>
    <t>SLL0747</t>
  </si>
  <si>
    <t>Forsythia x intermedia,v 30-40, ko1,5l</t>
  </si>
  <si>
    <t>-138328502</t>
  </si>
  <si>
    <t>90</t>
  </si>
  <si>
    <t>SLL0865</t>
  </si>
  <si>
    <t>Kolkwitzia amabilis,v 30-40, ko1l</t>
  </si>
  <si>
    <t>211788867</t>
  </si>
  <si>
    <t>91</t>
  </si>
  <si>
    <t>SLL0891</t>
  </si>
  <si>
    <t>Ligustrum vulgare,v 30-40, ko2l</t>
  </si>
  <si>
    <t>726167002</t>
  </si>
  <si>
    <t>92</t>
  </si>
  <si>
    <t>SLL1242</t>
  </si>
  <si>
    <t>Ribes alpinum,v 20-30, ko1l</t>
  </si>
  <si>
    <t>-656280287</t>
  </si>
  <si>
    <t>93</t>
  </si>
  <si>
    <t>SLL1270</t>
  </si>
  <si>
    <t>Rosa multiflora,v 30-40, ko2l</t>
  </si>
  <si>
    <t>-1272596789</t>
  </si>
  <si>
    <t>94</t>
  </si>
  <si>
    <t>SLL1416</t>
  </si>
  <si>
    <t>Staphyllea pinnata,v 20-30, ko1l</t>
  </si>
  <si>
    <t>-1248936837</t>
  </si>
  <si>
    <t>95</t>
  </si>
  <si>
    <t>SLL1475</t>
  </si>
  <si>
    <t>Taxus baccata,v 30-40, ko2l</t>
  </si>
  <si>
    <t>-1361517056</t>
  </si>
  <si>
    <t>96</t>
  </si>
  <si>
    <t>SLL1547</t>
  </si>
  <si>
    <t>Viburnum lantana,v 40-60, ko2l</t>
  </si>
  <si>
    <t>1016440839</t>
  </si>
  <si>
    <t>97</t>
  </si>
  <si>
    <t>185802114</t>
  </si>
  <si>
    <t>Aplikace půdního kondicionéru k jednotlivým rostlinám a na široko v rovině a svahu do 1:5</t>
  </si>
  <si>
    <t>t</t>
  </si>
  <si>
    <t>-104740705</t>
  </si>
  <si>
    <t>"stromy rovina - použité množství 0,75kg/strom"0,75*stromy_rovina</t>
  </si>
  <si>
    <t>"keře rovina - použité množství 100g/m2"0,1*keře_pl_rovina</t>
  </si>
  <si>
    <t>Součet</t>
  </si>
  <si>
    <t>"převod z kg na tuny"99,2/1000</t>
  </si>
  <si>
    <t>98</t>
  </si>
  <si>
    <t>185802124</t>
  </si>
  <si>
    <t>Aplikace půdního kondicionéru k jednotlivým rostlinám a na široko ve svahu do 1:2</t>
  </si>
  <si>
    <t>-85477737</t>
  </si>
  <si>
    <t>Hnojení půdy nebo trávníku na svahu přes 1:5 do 1:2 umělým hnojivem s rozdělením k jednotlivým rostlinám a na široko</t>
  </si>
  <si>
    <t>"stromy svah - použité množství 0,75kg/strom"0,75*stromy_svah</t>
  </si>
  <si>
    <t>"keře svah - použité množství 100g/m2"0,1*keře_pl_svah</t>
  </si>
  <si>
    <t>"převod z kg na tuny"42,35/1000</t>
  </si>
  <si>
    <t>99</t>
  </si>
  <si>
    <t>251911550</t>
  </si>
  <si>
    <t>Půdní kondicionér vícesložkový včetně dovozu, ztratné 3%</t>
  </si>
  <si>
    <t>283560069</t>
  </si>
  <si>
    <t>"stromy - použité množství 0,75kg/strom"0,75*stromy_celkem</t>
  </si>
  <si>
    <t>"keře - použité množství 100g/m2"0,1*keře_pl_celkem</t>
  </si>
  <si>
    <t>184215133</t>
  </si>
  <si>
    <t>Ukotvení kmene dřevin třemi kůly D do 0,1 m délky do 3 m</t>
  </si>
  <si>
    <t>1808558407</t>
  </si>
  <si>
    <t>Ukotvení dřeviny kůly třemi kůly, délky přes 2 do 3 m</t>
  </si>
  <si>
    <t>101</t>
  </si>
  <si>
    <t>184911111</t>
  </si>
  <si>
    <t>Uvázání dřeviny ke kůlům</t>
  </si>
  <si>
    <t>-1586074590</t>
  </si>
  <si>
    <t>Uvázání dřeviny dvěma úvazky ke stávajícímu kůlu</t>
  </si>
  <si>
    <t>102</t>
  </si>
  <si>
    <t>R-1004</t>
  </si>
  <si>
    <t>Kůl frézovaný s fazetou na špici,  průměr 6 cm, délka 250 cm, ztratné 1%</t>
  </si>
  <si>
    <t>1417898962</t>
  </si>
  <si>
    <t>"počet stromů*3ks kůlů ke každému+1%ztratné"stromy_celkem*3*1,01</t>
  </si>
  <si>
    <t>103</t>
  </si>
  <si>
    <t>R-1005</t>
  </si>
  <si>
    <t>Příčka z půlené frézované kulatiny prům. 8 cm, délka 60 cm, ztratné 1%</t>
  </si>
  <si>
    <t>-2010827069</t>
  </si>
  <si>
    <t>"počet stromů*3ks příčky ke každému+1%ztratné"stromy_celkem*3*1,01</t>
  </si>
  <si>
    <t>104</t>
  </si>
  <si>
    <t>1008</t>
  </si>
  <si>
    <t>Úvazek  bavlněný šířka 3 cm</t>
  </si>
  <si>
    <t>m</t>
  </si>
  <si>
    <t>-1602910880</t>
  </si>
  <si>
    <t>"1m/1ks stromu"stromy_celkem*1</t>
  </si>
  <si>
    <t>105</t>
  </si>
  <si>
    <t>184813112</t>
  </si>
  <si>
    <t>Zhotovení obalu kmene ovázáním rákosem</t>
  </si>
  <si>
    <t>29046027</t>
  </si>
  <si>
    <t>106</t>
  </si>
  <si>
    <t>R-103</t>
  </si>
  <si>
    <t xml:space="preserve">Obal stromu - rákosová rohož š. 1,4 m (balení 1,4 x 6 m)  </t>
  </si>
  <si>
    <t>738042639</t>
  </si>
  <si>
    <t>"obvod kmene*počet stromů"0,14*stromy_celkem</t>
  </si>
  <si>
    <t>107</t>
  </si>
  <si>
    <t>184215412</t>
  </si>
  <si>
    <t>Zhotovení závlahové mísy dřevin D kmene do 1,0 m v rovině nebo na svahu do 1:5</t>
  </si>
  <si>
    <t>-26378395</t>
  </si>
  <si>
    <t>Zhotovení závlahové mísy u solitérních dřevin v rovině nebo na svahu do 1:5, o průměru kmene přes 0,5 do 1 m</t>
  </si>
  <si>
    <t>108</t>
  </si>
  <si>
    <t>184215422</t>
  </si>
  <si>
    <t>Zhotovení závlahové mísy dřevin D kmene do 1,0 m na svahu do 1:2</t>
  </si>
  <si>
    <t>-1006739475</t>
  </si>
  <si>
    <t>Zhotovení závlahové mísy u solitérních dřevin na svahu přes 1:5 do 1:2, o průměru kmene přes 0,5 do 1 m</t>
  </si>
  <si>
    <t>109</t>
  </si>
  <si>
    <t>184911421</t>
  </si>
  <si>
    <t>Mulčování rostlin kůrou tl. do 0,1 m v rovině a svahu do 1:5</t>
  </si>
  <si>
    <t>-518765111</t>
  </si>
  <si>
    <t>Mulčování vysazených rostlin mulčovací kůrou, tl. do 100 mm v rovině nebo na svahu do 1:5</t>
  </si>
  <si>
    <t>"plocha mulče*počet stromů v rovině"(0,5*0,5*3,14)*stromy_rovina</t>
  </si>
  <si>
    <t>"plocha mulče keřů v rovině"keře_pl_rovina</t>
  </si>
  <si>
    <t>110</t>
  </si>
  <si>
    <t>184911422</t>
  </si>
  <si>
    <t>Mulčování rostlin kůrou tl. do 0,1 m ve svahu do 1:2</t>
  </si>
  <si>
    <t>1730941709</t>
  </si>
  <si>
    <t>Mulčování vysazených rostlin mulčovací kůrou, tl. do 100 mm na svahu přes 1:5 do 1:2</t>
  </si>
  <si>
    <t>"plocha mulče*počet stromů ve svahu"(0,5*0,5*3,14)*stromy_svah</t>
  </si>
  <si>
    <t>"plocha mulče keřů ve svahu"keře_pl_svah</t>
  </si>
  <si>
    <t>111</t>
  </si>
  <si>
    <t>103911000</t>
  </si>
  <si>
    <t>kůra mulčovací VL</t>
  </si>
  <si>
    <t>434812654</t>
  </si>
  <si>
    <t>výrobky ostatní kůra mulčovací              VL</t>
  </si>
  <si>
    <t>"mulč v tl.10cm"(mulč_rovina+mulč_svah)*0,1</t>
  </si>
  <si>
    <t>83,923*0,1 'Přepočtené koeficientem množství</t>
  </si>
  <si>
    <t>112</t>
  </si>
  <si>
    <t>185804312</t>
  </si>
  <si>
    <t>Zalití rostlin vodou plocha přes 20 m2</t>
  </si>
  <si>
    <t>129232916</t>
  </si>
  <si>
    <t>Zalití rostlin vodou plochy záhonů jednotlivě přes 20 m2</t>
  </si>
  <si>
    <t>"stromy - převod na m3*počet stromů"(70/1000)*stromy_celkem</t>
  </si>
  <si>
    <t>"keře - převod na m3*plocha keřů"(10/1000)*keře_pl_celkem</t>
  </si>
  <si>
    <t>"trávník - převod na m3*plocha trávníku"(10/1000)*trávník_celkem</t>
  </si>
  <si>
    <t>113</t>
  </si>
  <si>
    <t>185851121</t>
  </si>
  <si>
    <t>Dovoz vody pro zálivku rostlin za vzdálenost do 1000 m</t>
  </si>
  <si>
    <t>136538760</t>
  </si>
  <si>
    <t>Dovoz vody pro zálivku rostlin na vzdálenost do 1000 m</t>
  </si>
  <si>
    <t>114</t>
  </si>
  <si>
    <t>082113210</t>
  </si>
  <si>
    <t>voda pitná pro ostatní odběratele</t>
  </si>
  <si>
    <t>1398099111</t>
  </si>
  <si>
    <t>voda pitná voda pitná pro ostatní odběratele</t>
  </si>
  <si>
    <t>115</t>
  </si>
  <si>
    <t>R-171201211</t>
  </si>
  <si>
    <t>Poplatek za uložení biologického odpadu na skládce (skládkovné)</t>
  </si>
  <si>
    <t>1301833445</t>
  </si>
  <si>
    <t>Uložení biologického odpadu poplatek za uložení na skládce ( skládkovné )</t>
  </si>
  <si>
    <t>"množství drnu v m3"keře_pl_celkem*0,1</t>
  </si>
  <si>
    <t>"množství odpadu z kácení a řezů stromů v m3"1645+4103</t>
  </si>
  <si>
    <t>"převod z m3 na kg"5825*500</t>
  </si>
  <si>
    <t>"převod z kg na tuny"2912500/1000</t>
  </si>
  <si>
    <t>Následná péče do poloviny roku 2015</t>
  </si>
  <si>
    <t>116</t>
  </si>
  <si>
    <t>185804233</t>
  </si>
  <si>
    <t>Vypletí záhonu dřevin soliterních s naložením a odvozem odpadu do 20 km ve svahu do 1:2</t>
  </si>
  <si>
    <t>-786304942</t>
  </si>
  <si>
    <t>Vypletí na svahu přes 1:5 do 1:2 dřevin solitérních</t>
  </si>
  <si>
    <t>"plocha mulče kolem stromů"(0,5*0,5*3,14)*stromy_celkem</t>
  </si>
  <si>
    <t>"plocha keřů"keře_pl_celkem</t>
  </si>
  <si>
    <t>117</t>
  </si>
  <si>
    <t>111151121</t>
  </si>
  <si>
    <t>Pokosení trávníku parkového plochy do 1000 m2 s odvozem do 20 km v rovině a svahu do 1:5</t>
  </si>
  <si>
    <t>-381023961</t>
  </si>
  <si>
    <t>Pokosení trávníku při souvislé ploše do 1000 m2 parkového v rovině nebo svahu do 1:5</t>
  </si>
  <si>
    <t>118</t>
  </si>
  <si>
    <t>111151222</t>
  </si>
  <si>
    <t>Pokosení trávníku parkového plochy do 10000 m2 s odvozem do 20 km ve svahu do 1:2</t>
  </si>
  <si>
    <t>-1733947590</t>
  </si>
  <si>
    <t>Pokosení trávníku při souvislé ploše přes 1000 do 10000 m2 parkového na svahu přes 1:5 do 1:2</t>
  </si>
  <si>
    <t>119</t>
  </si>
  <si>
    <t>1670764184</t>
  </si>
  <si>
    <t>"stromy - převod na m3*počet stromů*počet zálivek"(50/1000)*stromy_celkem*5</t>
  </si>
  <si>
    <t>"keře skupina - převod na m3*plocha keřů*počet zálivek"(10/1000)*keře_pl_celkem*5</t>
  </si>
  <si>
    <t>120</t>
  </si>
  <si>
    <t>-649886944</t>
  </si>
  <si>
    <t>121</t>
  </si>
  <si>
    <t>-1383263784</t>
  </si>
  <si>
    <t>122</t>
  </si>
  <si>
    <t>R-1009</t>
  </si>
  <si>
    <t>Kontrola kotvení kůlů a úvazků</t>
  </si>
  <si>
    <t>-2030531302</t>
  </si>
  <si>
    <t>Ostatní konstrukce a práce-bourání</t>
  </si>
  <si>
    <t>Přesuny hmot a sutí</t>
  </si>
  <si>
    <t>123</t>
  </si>
  <si>
    <t>998231311</t>
  </si>
  <si>
    <t>Přesun hmot pro sadovnické a krajinářské úpravy vodorovně do 5000 m</t>
  </si>
  <si>
    <t>1600158483</t>
  </si>
  <si>
    <t>Přesun hmot pro sadovnické a krajinářské úpravy dopravní vzdálenost do 5000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</si>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</sst>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168" fontId="30" fillId="0" borderId="36" xfId="0" applyNumberFormat="1" applyFont="1" applyBorder="1" applyAlignment="1">
      <alignment horizontal="right" vertical="center"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73" fillId="33" borderId="0" xfId="36" applyFont="1" applyFill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C72F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70AF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C72F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70A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8" t="s">
        <v>0</v>
      </c>
      <c r="B1" s="159"/>
      <c r="C1" s="159"/>
      <c r="D1" s="160" t="s">
        <v>1</v>
      </c>
      <c r="E1" s="159"/>
      <c r="F1" s="159"/>
      <c r="G1" s="159"/>
      <c r="H1" s="159"/>
      <c r="I1" s="159"/>
      <c r="J1" s="159"/>
      <c r="K1" s="161" t="s">
        <v>805</v>
      </c>
      <c r="L1" s="161"/>
      <c r="M1" s="161"/>
      <c r="N1" s="161"/>
      <c r="O1" s="161"/>
      <c r="P1" s="161"/>
      <c r="Q1" s="161"/>
      <c r="R1" s="161"/>
      <c r="S1" s="161"/>
      <c r="T1" s="159"/>
      <c r="U1" s="159"/>
      <c r="V1" s="159"/>
      <c r="W1" s="161" t="s">
        <v>806</v>
      </c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5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7" t="s">
        <v>6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55" t="s">
        <v>15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Q5" s="12"/>
      <c r="BE5" s="262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263" t="s">
        <v>18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Q6" s="12"/>
      <c r="BE6" s="238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38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38"/>
      <c r="BS8" s="6" t="s">
        <v>27</v>
      </c>
    </row>
    <row r="9" spans="2:71" s="2" customFormat="1" ht="15" customHeight="1">
      <c r="B9" s="10"/>
      <c r="AQ9" s="12"/>
      <c r="BE9" s="238"/>
      <c r="BS9" s="6" t="s">
        <v>28</v>
      </c>
    </row>
    <row r="10" spans="2:71" s="2" customFormat="1" ht="15" customHeight="1">
      <c r="B10" s="10"/>
      <c r="D10" s="18" t="s">
        <v>29</v>
      </c>
      <c r="AK10" s="18" t="s">
        <v>30</v>
      </c>
      <c r="AN10" s="16"/>
      <c r="AQ10" s="12"/>
      <c r="BE10" s="238"/>
      <c r="BS10" s="6" t="s">
        <v>19</v>
      </c>
    </row>
    <row r="11" spans="2:71" s="2" customFormat="1" ht="19.5" customHeight="1">
      <c r="B11" s="10"/>
      <c r="E11" s="16" t="s">
        <v>31</v>
      </c>
      <c r="AK11" s="18" t="s">
        <v>32</v>
      </c>
      <c r="AN11" s="16"/>
      <c r="AQ11" s="12"/>
      <c r="BE11" s="238"/>
      <c r="BS11" s="6" t="s">
        <v>19</v>
      </c>
    </row>
    <row r="12" spans="2:71" s="2" customFormat="1" ht="7.5" customHeight="1">
      <c r="B12" s="10"/>
      <c r="AQ12" s="12"/>
      <c r="BE12" s="238"/>
      <c r="BS12" s="6" t="s">
        <v>19</v>
      </c>
    </row>
    <row r="13" spans="2:71" s="2" customFormat="1" ht="15" customHeight="1">
      <c r="B13" s="10"/>
      <c r="D13" s="18" t="s">
        <v>33</v>
      </c>
      <c r="AK13" s="18" t="s">
        <v>30</v>
      </c>
      <c r="AN13" s="20" t="s">
        <v>34</v>
      </c>
      <c r="AQ13" s="12"/>
      <c r="BE13" s="238"/>
      <c r="BS13" s="6" t="s">
        <v>19</v>
      </c>
    </row>
    <row r="14" spans="2:71" s="2" customFormat="1" ht="15.75" customHeight="1">
      <c r="B14" s="10"/>
      <c r="E14" s="264" t="s">
        <v>34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18" t="s">
        <v>32</v>
      </c>
      <c r="AN14" s="20" t="s">
        <v>34</v>
      </c>
      <c r="AQ14" s="12"/>
      <c r="BE14" s="238"/>
      <c r="BS14" s="6" t="s">
        <v>19</v>
      </c>
    </row>
    <row r="15" spans="2:71" s="2" customFormat="1" ht="7.5" customHeight="1">
      <c r="B15" s="10"/>
      <c r="AQ15" s="12"/>
      <c r="BE15" s="238"/>
      <c r="BS15" s="6" t="s">
        <v>4</v>
      </c>
    </row>
    <row r="16" spans="2:71" s="2" customFormat="1" ht="15" customHeight="1">
      <c r="B16" s="10"/>
      <c r="D16" s="18" t="s">
        <v>35</v>
      </c>
      <c r="AK16" s="18" t="s">
        <v>30</v>
      </c>
      <c r="AN16" s="16"/>
      <c r="AQ16" s="12"/>
      <c r="BE16" s="238"/>
      <c r="BS16" s="6" t="s">
        <v>4</v>
      </c>
    </row>
    <row r="17" spans="2:71" s="2" customFormat="1" ht="19.5" customHeight="1">
      <c r="B17" s="10"/>
      <c r="E17" s="16" t="s">
        <v>36</v>
      </c>
      <c r="AK17" s="18" t="s">
        <v>32</v>
      </c>
      <c r="AN17" s="16"/>
      <c r="AQ17" s="12"/>
      <c r="BE17" s="238"/>
      <c r="BS17" s="6" t="s">
        <v>37</v>
      </c>
    </row>
    <row r="18" spans="2:71" s="2" customFormat="1" ht="7.5" customHeight="1">
      <c r="B18" s="10"/>
      <c r="AQ18" s="12"/>
      <c r="BE18" s="238"/>
      <c r="BS18" s="6" t="s">
        <v>7</v>
      </c>
    </row>
    <row r="19" spans="2:71" s="2" customFormat="1" ht="15" customHeight="1">
      <c r="B19" s="10"/>
      <c r="D19" s="18" t="s">
        <v>38</v>
      </c>
      <c r="AQ19" s="12"/>
      <c r="BE19" s="238"/>
      <c r="BS19" s="6" t="s">
        <v>19</v>
      </c>
    </row>
    <row r="20" spans="2:71" s="2" customFormat="1" ht="15.75" customHeight="1">
      <c r="B20" s="10"/>
      <c r="E20" s="265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Q20" s="12"/>
      <c r="BE20" s="238"/>
      <c r="BS20" s="6" t="s">
        <v>4</v>
      </c>
    </row>
    <row r="21" spans="2:57" s="2" customFormat="1" ht="7.5" customHeight="1">
      <c r="B21" s="10"/>
      <c r="AQ21" s="12"/>
      <c r="BE21" s="238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38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6">
        <f>ROUNDUP($AG$51,2)</f>
        <v>0</v>
      </c>
      <c r="AL23" s="267"/>
      <c r="AM23" s="267"/>
      <c r="AN23" s="267"/>
      <c r="AO23" s="267"/>
      <c r="AQ23" s="25"/>
      <c r="BE23" s="253"/>
    </row>
    <row r="24" spans="2:57" s="6" customFormat="1" ht="7.5" customHeight="1">
      <c r="B24" s="22"/>
      <c r="AQ24" s="25"/>
      <c r="BE24" s="253"/>
    </row>
    <row r="25" spans="2:57" s="6" customFormat="1" ht="14.25" customHeight="1">
      <c r="B25" s="22"/>
      <c r="L25" s="268" t="s">
        <v>40</v>
      </c>
      <c r="M25" s="253"/>
      <c r="N25" s="253"/>
      <c r="O25" s="253"/>
      <c r="W25" s="268" t="s">
        <v>41</v>
      </c>
      <c r="X25" s="253"/>
      <c r="Y25" s="253"/>
      <c r="Z25" s="253"/>
      <c r="AA25" s="253"/>
      <c r="AB25" s="253"/>
      <c r="AC25" s="253"/>
      <c r="AD25" s="253"/>
      <c r="AE25" s="253"/>
      <c r="AK25" s="268" t="s">
        <v>42</v>
      </c>
      <c r="AL25" s="253"/>
      <c r="AM25" s="253"/>
      <c r="AN25" s="253"/>
      <c r="AO25" s="253"/>
      <c r="AQ25" s="25"/>
      <c r="BE25" s="253"/>
    </row>
    <row r="26" spans="2:57" s="6" customFormat="1" ht="15" customHeight="1">
      <c r="B26" s="27"/>
      <c r="D26" s="28" t="s">
        <v>43</v>
      </c>
      <c r="F26" s="28" t="s">
        <v>44</v>
      </c>
      <c r="L26" s="259">
        <v>0.21</v>
      </c>
      <c r="M26" s="260"/>
      <c r="N26" s="260"/>
      <c r="O26" s="260"/>
      <c r="W26" s="261">
        <f>ROUNDUP($AZ$51,2)</f>
        <v>0</v>
      </c>
      <c r="X26" s="260"/>
      <c r="Y26" s="260"/>
      <c r="Z26" s="260"/>
      <c r="AA26" s="260"/>
      <c r="AB26" s="260"/>
      <c r="AC26" s="260"/>
      <c r="AD26" s="260"/>
      <c r="AE26" s="260"/>
      <c r="AK26" s="261">
        <f>ROUNDUP($AV$51,1)</f>
        <v>0</v>
      </c>
      <c r="AL26" s="260"/>
      <c r="AM26" s="260"/>
      <c r="AN26" s="260"/>
      <c r="AO26" s="260"/>
      <c r="AQ26" s="29"/>
      <c r="BE26" s="260"/>
    </row>
    <row r="27" spans="2:57" s="6" customFormat="1" ht="15" customHeight="1">
      <c r="B27" s="27"/>
      <c r="F27" s="28" t="s">
        <v>45</v>
      </c>
      <c r="L27" s="259">
        <v>0.15</v>
      </c>
      <c r="M27" s="260"/>
      <c r="N27" s="260"/>
      <c r="O27" s="260"/>
      <c r="W27" s="261">
        <f>ROUNDUP($BA$51,2)</f>
        <v>0</v>
      </c>
      <c r="X27" s="260"/>
      <c r="Y27" s="260"/>
      <c r="Z27" s="260"/>
      <c r="AA27" s="260"/>
      <c r="AB27" s="260"/>
      <c r="AC27" s="260"/>
      <c r="AD27" s="260"/>
      <c r="AE27" s="260"/>
      <c r="AK27" s="261">
        <f>ROUNDUP($AW$51,1)</f>
        <v>0</v>
      </c>
      <c r="AL27" s="260"/>
      <c r="AM27" s="260"/>
      <c r="AN27" s="260"/>
      <c r="AO27" s="260"/>
      <c r="AQ27" s="29"/>
      <c r="BE27" s="260"/>
    </row>
    <row r="28" spans="2:57" s="6" customFormat="1" ht="15" customHeight="1" hidden="1">
      <c r="B28" s="27"/>
      <c r="F28" s="28" t="s">
        <v>46</v>
      </c>
      <c r="L28" s="259">
        <v>0.21</v>
      </c>
      <c r="M28" s="260"/>
      <c r="N28" s="260"/>
      <c r="O28" s="260"/>
      <c r="W28" s="261">
        <f>ROUNDUP($BB$51,2)</f>
        <v>0</v>
      </c>
      <c r="X28" s="260"/>
      <c r="Y28" s="260"/>
      <c r="Z28" s="260"/>
      <c r="AA28" s="260"/>
      <c r="AB28" s="260"/>
      <c r="AC28" s="260"/>
      <c r="AD28" s="260"/>
      <c r="AE28" s="260"/>
      <c r="AK28" s="261">
        <v>0</v>
      </c>
      <c r="AL28" s="260"/>
      <c r="AM28" s="260"/>
      <c r="AN28" s="260"/>
      <c r="AO28" s="260"/>
      <c r="AQ28" s="29"/>
      <c r="BE28" s="260"/>
    </row>
    <row r="29" spans="2:57" s="6" customFormat="1" ht="15" customHeight="1" hidden="1">
      <c r="B29" s="27"/>
      <c r="F29" s="28" t="s">
        <v>47</v>
      </c>
      <c r="L29" s="259">
        <v>0.15</v>
      </c>
      <c r="M29" s="260"/>
      <c r="N29" s="260"/>
      <c r="O29" s="260"/>
      <c r="W29" s="261">
        <f>ROUNDUP($BC$51,2)</f>
        <v>0</v>
      </c>
      <c r="X29" s="260"/>
      <c r="Y29" s="260"/>
      <c r="Z29" s="260"/>
      <c r="AA29" s="260"/>
      <c r="AB29" s="260"/>
      <c r="AC29" s="260"/>
      <c r="AD29" s="260"/>
      <c r="AE29" s="260"/>
      <c r="AK29" s="261">
        <v>0</v>
      </c>
      <c r="AL29" s="260"/>
      <c r="AM29" s="260"/>
      <c r="AN29" s="260"/>
      <c r="AO29" s="260"/>
      <c r="AQ29" s="29"/>
      <c r="BE29" s="260"/>
    </row>
    <row r="30" spans="2:57" s="6" customFormat="1" ht="15" customHeight="1" hidden="1">
      <c r="B30" s="27"/>
      <c r="F30" s="28" t="s">
        <v>48</v>
      </c>
      <c r="L30" s="259">
        <v>0</v>
      </c>
      <c r="M30" s="260"/>
      <c r="N30" s="260"/>
      <c r="O30" s="260"/>
      <c r="W30" s="261">
        <f>ROUNDUP($BD$51,2)</f>
        <v>0</v>
      </c>
      <c r="X30" s="260"/>
      <c r="Y30" s="260"/>
      <c r="Z30" s="260"/>
      <c r="AA30" s="260"/>
      <c r="AB30" s="260"/>
      <c r="AC30" s="260"/>
      <c r="AD30" s="260"/>
      <c r="AE30" s="260"/>
      <c r="AK30" s="261">
        <v>0</v>
      </c>
      <c r="AL30" s="260"/>
      <c r="AM30" s="260"/>
      <c r="AN30" s="260"/>
      <c r="AO30" s="260"/>
      <c r="AQ30" s="29"/>
      <c r="BE30" s="260"/>
    </row>
    <row r="31" spans="2:57" s="6" customFormat="1" ht="7.5" customHeight="1">
      <c r="B31" s="22"/>
      <c r="AQ31" s="25"/>
      <c r="BE31" s="253"/>
    </row>
    <row r="32" spans="2:57" s="6" customFormat="1" ht="27" customHeight="1">
      <c r="B32" s="22"/>
      <c r="C32" s="30"/>
      <c r="D32" s="31" t="s">
        <v>49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50</v>
      </c>
      <c r="U32" s="32"/>
      <c r="V32" s="32"/>
      <c r="W32" s="32"/>
      <c r="X32" s="249" t="s">
        <v>51</v>
      </c>
      <c r="Y32" s="240"/>
      <c r="Z32" s="240"/>
      <c r="AA32" s="240"/>
      <c r="AB32" s="240"/>
      <c r="AC32" s="32"/>
      <c r="AD32" s="32"/>
      <c r="AE32" s="32"/>
      <c r="AF32" s="32"/>
      <c r="AG32" s="32"/>
      <c r="AH32" s="32"/>
      <c r="AI32" s="32"/>
      <c r="AJ32" s="32"/>
      <c r="AK32" s="250">
        <f>ROUNDUP(SUM($AK$23:$AK$30),2)</f>
        <v>0</v>
      </c>
      <c r="AL32" s="240"/>
      <c r="AM32" s="240"/>
      <c r="AN32" s="240"/>
      <c r="AO32" s="251"/>
      <c r="AP32" s="30"/>
      <c r="AQ32" s="35"/>
      <c r="BE32" s="253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2013/101</v>
      </c>
      <c r="AR41" s="41"/>
    </row>
    <row r="42" spans="2:44" s="42" customFormat="1" ht="37.5" customHeight="1">
      <c r="B42" s="43"/>
      <c r="C42" s="42" t="s">
        <v>17</v>
      </c>
      <c r="L42" s="252" t="str">
        <f>$K$6</f>
        <v>Revitalizace zeleně města Velké Pavlovice II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Velké Pavlovice</v>
      </c>
      <c r="AI44" s="18" t="s">
        <v>25</v>
      </c>
      <c r="AM44" s="254" t="str">
        <f>IF($AN$8="","",$AN$8)</f>
        <v>06.11.2013</v>
      </c>
      <c r="AN44" s="253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29</v>
      </c>
      <c r="L46" s="16" t="str">
        <f>IF($E$11="","",$E$11)</f>
        <v>Město Velké Pavlovice, Nám. 9.května 40, 691 06</v>
      </c>
      <c r="AI46" s="18" t="s">
        <v>35</v>
      </c>
      <c r="AM46" s="255" t="str">
        <f>IF($E$17="","",$E$17)</f>
        <v>Atregia, s.r.o., Šebrov 215, 679 22</v>
      </c>
      <c r="AN46" s="253"/>
      <c r="AO46" s="253"/>
      <c r="AP46" s="253"/>
      <c r="AR46" s="22"/>
      <c r="AS46" s="256" t="s">
        <v>53</v>
      </c>
      <c r="AT46" s="257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33</v>
      </c>
      <c r="L47" s="16">
        <f>IF($E$14="Vyplň údaj","",$E$14)</f>
      </c>
      <c r="AR47" s="22"/>
      <c r="AS47" s="258"/>
      <c r="AT47" s="253"/>
      <c r="BD47" s="49"/>
    </row>
    <row r="48" spans="2:56" s="6" customFormat="1" ht="12" customHeight="1">
      <c r="B48" s="22"/>
      <c r="AR48" s="22"/>
      <c r="AS48" s="258"/>
      <c r="AT48" s="253"/>
      <c r="BD48" s="49"/>
    </row>
    <row r="49" spans="2:57" s="6" customFormat="1" ht="30" customHeight="1">
      <c r="B49" s="22"/>
      <c r="C49" s="239" t="s">
        <v>54</v>
      </c>
      <c r="D49" s="240"/>
      <c r="E49" s="240"/>
      <c r="F49" s="240"/>
      <c r="G49" s="240"/>
      <c r="H49" s="32"/>
      <c r="I49" s="241" t="s">
        <v>55</v>
      </c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2" t="s">
        <v>56</v>
      </c>
      <c r="AH49" s="240"/>
      <c r="AI49" s="240"/>
      <c r="AJ49" s="240"/>
      <c r="AK49" s="240"/>
      <c r="AL49" s="240"/>
      <c r="AM49" s="240"/>
      <c r="AN49" s="241" t="s">
        <v>57</v>
      </c>
      <c r="AO49" s="240"/>
      <c r="AP49" s="240"/>
      <c r="AQ49" s="50" t="s">
        <v>58</v>
      </c>
      <c r="AR49" s="22"/>
      <c r="AS49" s="51" t="s">
        <v>59</v>
      </c>
      <c r="AT49" s="52" t="s">
        <v>60</v>
      </c>
      <c r="AU49" s="52" t="s">
        <v>61</v>
      </c>
      <c r="AV49" s="52" t="s">
        <v>62</v>
      </c>
      <c r="AW49" s="52" t="s">
        <v>63</v>
      </c>
      <c r="AX49" s="52" t="s">
        <v>64</v>
      </c>
      <c r="AY49" s="52" t="s">
        <v>65</v>
      </c>
      <c r="AZ49" s="52" t="s">
        <v>66</v>
      </c>
      <c r="BA49" s="52" t="s">
        <v>67</v>
      </c>
      <c r="BB49" s="52" t="s">
        <v>68</v>
      </c>
      <c r="BC49" s="52" t="s">
        <v>69</v>
      </c>
      <c r="BD49" s="53" t="s">
        <v>70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71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47">
        <f>ROUNDUP($AG$52,2)</f>
        <v>0</v>
      </c>
      <c r="AH51" s="248"/>
      <c r="AI51" s="248"/>
      <c r="AJ51" s="248"/>
      <c r="AK51" s="248"/>
      <c r="AL51" s="248"/>
      <c r="AM51" s="248"/>
      <c r="AN51" s="247">
        <f>ROUNDUP(SUM($AG$51,$AT$51),2)</f>
        <v>0</v>
      </c>
      <c r="AO51" s="248"/>
      <c r="AP51" s="248"/>
      <c r="AQ51" s="58"/>
      <c r="AR51" s="43"/>
      <c r="AS51" s="59">
        <f>ROUNDUP($AS$52,2)</f>
        <v>0</v>
      </c>
      <c r="AT51" s="60">
        <f>ROUNDUP(SUM($AV$51:$AW$51),1)</f>
        <v>0</v>
      </c>
      <c r="AU51" s="61">
        <f>ROUNDUP($AU$52,5)</f>
        <v>0</v>
      </c>
      <c r="AV51" s="60">
        <f>ROUNDUP($AZ$51*$L$26,2)</f>
        <v>0</v>
      </c>
      <c r="AW51" s="60">
        <f>ROUNDUP($BA$51*$L$27,2)</f>
        <v>0</v>
      </c>
      <c r="AX51" s="60">
        <f>ROUNDUP($BB$51*$L$26,2)</f>
        <v>0</v>
      </c>
      <c r="AY51" s="60">
        <f>ROUNDUP($BC$51*$L$27,2)</f>
        <v>0</v>
      </c>
      <c r="AZ51" s="60">
        <f>ROUNDUP($AZ$52,2)</f>
        <v>0</v>
      </c>
      <c r="BA51" s="60">
        <f>ROUNDUP($BA$52,2)</f>
        <v>0</v>
      </c>
      <c r="BB51" s="60">
        <f>ROUNDUP($BB$52,2)</f>
        <v>0</v>
      </c>
      <c r="BC51" s="60">
        <f>ROUNDUP($BC$52,2)</f>
        <v>0</v>
      </c>
      <c r="BD51" s="62">
        <f>ROUNDUP($BD$52,2)</f>
        <v>0</v>
      </c>
      <c r="BS51" s="42" t="s">
        <v>72</v>
      </c>
      <c r="BT51" s="42" t="s">
        <v>73</v>
      </c>
      <c r="BV51" s="42" t="s">
        <v>74</v>
      </c>
      <c r="BW51" s="42" t="s">
        <v>5</v>
      </c>
      <c r="BX51" s="42" t="s">
        <v>75</v>
      </c>
    </row>
    <row r="52" spans="1:76" s="63" customFormat="1" ht="28.5" customHeight="1">
      <c r="A52" s="154" t="s">
        <v>807</v>
      </c>
      <c r="B52" s="64"/>
      <c r="C52" s="65"/>
      <c r="D52" s="245" t="s">
        <v>15</v>
      </c>
      <c r="E52" s="246"/>
      <c r="F52" s="246"/>
      <c r="G52" s="246"/>
      <c r="H52" s="246"/>
      <c r="I52" s="65"/>
      <c r="J52" s="245" t="s">
        <v>18</v>
      </c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3">
        <f>'2013_101 - Revitalizace z...'!$J$25</f>
        <v>0</v>
      </c>
      <c r="AH52" s="244"/>
      <c r="AI52" s="244"/>
      <c r="AJ52" s="244"/>
      <c r="AK52" s="244"/>
      <c r="AL52" s="244"/>
      <c r="AM52" s="244"/>
      <c r="AN52" s="243">
        <f>ROUNDUP(SUM($AG$52,$AT$52),2)</f>
        <v>0</v>
      </c>
      <c r="AO52" s="244"/>
      <c r="AP52" s="244"/>
      <c r="AQ52" s="66" t="s">
        <v>76</v>
      </c>
      <c r="AR52" s="64"/>
      <c r="AS52" s="67">
        <v>0</v>
      </c>
      <c r="AT52" s="68">
        <f>ROUNDUP(SUM($AV$52:$AW$52),1)</f>
        <v>0</v>
      </c>
      <c r="AU52" s="69">
        <f>'2013_101 - Revitalizace z...'!$P$75</f>
        <v>0</v>
      </c>
      <c r="AV52" s="68">
        <f>'2013_101 - Revitalizace z...'!$J$28</f>
        <v>0</v>
      </c>
      <c r="AW52" s="68">
        <f>'2013_101 - Revitalizace z...'!$J$29</f>
        <v>0</v>
      </c>
      <c r="AX52" s="68">
        <f>'2013_101 - Revitalizace z...'!$J$30</f>
        <v>0</v>
      </c>
      <c r="AY52" s="68">
        <f>'2013_101 - Revitalizace z...'!$J$31</f>
        <v>0</v>
      </c>
      <c r="AZ52" s="68">
        <f>'2013_101 - Revitalizace z...'!$F$28</f>
        <v>0</v>
      </c>
      <c r="BA52" s="68">
        <f>'2013_101 - Revitalizace z...'!$F$29</f>
        <v>0</v>
      </c>
      <c r="BB52" s="68">
        <f>'2013_101 - Revitalizace z...'!$F$30</f>
        <v>0</v>
      </c>
      <c r="BC52" s="68">
        <f>'2013_101 - Revitalizace z...'!$F$31</f>
        <v>0</v>
      </c>
      <c r="BD52" s="70">
        <f>'2013_101 - Revitalizace z...'!$F$32</f>
        <v>0</v>
      </c>
      <c r="BT52" s="63" t="s">
        <v>22</v>
      </c>
      <c r="BU52" s="63" t="s">
        <v>77</v>
      </c>
      <c r="BV52" s="63" t="s">
        <v>74</v>
      </c>
      <c r="BW52" s="63" t="s">
        <v>5</v>
      </c>
      <c r="BX52" s="63" t="s">
        <v>75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3_101 - Revitalizace z...'!C2" tooltip="2013/101 - Revitalizace z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showGridLines="0" tabSelected="1" zoomScalePageLayoutView="0" workbookViewId="0" topLeftCell="A1">
      <pane ySplit="1" topLeftCell="A411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6"/>
      <c r="C1" s="156"/>
      <c r="D1" s="155" t="s">
        <v>1</v>
      </c>
      <c r="E1" s="156"/>
      <c r="F1" s="157" t="s">
        <v>808</v>
      </c>
      <c r="G1" s="270" t="s">
        <v>809</v>
      </c>
      <c r="H1" s="270"/>
      <c r="I1" s="156"/>
      <c r="J1" s="157" t="s">
        <v>810</v>
      </c>
      <c r="K1" s="155" t="s">
        <v>78</v>
      </c>
      <c r="L1" s="157" t="s">
        <v>811</v>
      </c>
      <c r="M1" s="157"/>
      <c r="N1" s="157"/>
      <c r="O1" s="157"/>
      <c r="P1" s="157"/>
      <c r="Q1" s="157"/>
      <c r="R1" s="157"/>
      <c r="S1" s="157"/>
      <c r="T1" s="157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37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2" t="s">
        <v>5</v>
      </c>
      <c r="AZ2" s="6" t="s">
        <v>79</v>
      </c>
      <c r="BA2" s="6" t="s">
        <v>80</v>
      </c>
      <c r="BB2" s="6" t="s">
        <v>81</v>
      </c>
      <c r="BC2" s="6" t="s">
        <v>82</v>
      </c>
      <c r="BD2" s="6" t="s">
        <v>83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83</v>
      </c>
      <c r="AZ3" s="6" t="s">
        <v>84</v>
      </c>
      <c r="BA3" s="6" t="s">
        <v>85</v>
      </c>
      <c r="BB3" s="6" t="s">
        <v>81</v>
      </c>
      <c r="BC3" s="6" t="s">
        <v>86</v>
      </c>
      <c r="BD3" s="6" t="s">
        <v>83</v>
      </c>
    </row>
    <row r="4" spans="2:56" s="2" customFormat="1" ht="37.5" customHeight="1">
      <c r="B4" s="10"/>
      <c r="D4" s="11" t="s">
        <v>87</v>
      </c>
      <c r="K4" s="12"/>
      <c r="M4" s="13" t="s">
        <v>11</v>
      </c>
      <c r="AT4" s="2" t="s">
        <v>4</v>
      </c>
      <c r="AZ4" s="6" t="s">
        <v>88</v>
      </c>
      <c r="BA4" s="6" t="s">
        <v>89</v>
      </c>
      <c r="BB4" s="6" t="s">
        <v>90</v>
      </c>
      <c r="BC4" s="6" t="s">
        <v>91</v>
      </c>
      <c r="BD4" s="6" t="s">
        <v>83</v>
      </c>
    </row>
    <row r="5" spans="2:56" s="2" customFormat="1" ht="7.5" customHeight="1">
      <c r="B5" s="10"/>
      <c r="K5" s="12"/>
      <c r="AZ5" s="6" t="s">
        <v>92</v>
      </c>
      <c r="BA5" s="6" t="s">
        <v>93</v>
      </c>
      <c r="BB5" s="6" t="s">
        <v>90</v>
      </c>
      <c r="BC5" s="6" t="s">
        <v>94</v>
      </c>
      <c r="BD5" s="6" t="s">
        <v>83</v>
      </c>
    </row>
    <row r="6" spans="2:56" s="6" customFormat="1" ht="15.75" customHeight="1">
      <c r="B6" s="22"/>
      <c r="D6" s="18" t="s">
        <v>17</v>
      </c>
      <c r="K6" s="25"/>
      <c r="AZ6" s="6" t="s">
        <v>95</v>
      </c>
      <c r="BA6" s="6" t="s">
        <v>96</v>
      </c>
      <c r="BB6" s="6" t="s">
        <v>81</v>
      </c>
      <c r="BC6" s="6" t="s">
        <v>97</v>
      </c>
      <c r="BD6" s="6" t="s">
        <v>98</v>
      </c>
    </row>
    <row r="7" spans="2:56" s="6" customFormat="1" ht="37.5" customHeight="1">
      <c r="B7" s="22"/>
      <c r="E7" s="252" t="s">
        <v>18</v>
      </c>
      <c r="F7" s="253"/>
      <c r="G7" s="253"/>
      <c r="H7" s="253"/>
      <c r="K7" s="25"/>
      <c r="AZ7" s="6" t="s">
        <v>99</v>
      </c>
      <c r="BA7" s="6" t="s">
        <v>100</v>
      </c>
      <c r="BB7" s="6" t="s">
        <v>81</v>
      </c>
      <c r="BC7" s="6" t="s">
        <v>101</v>
      </c>
      <c r="BD7" s="6" t="s">
        <v>98</v>
      </c>
    </row>
    <row r="8" spans="2:56" s="6" customFormat="1" ht="14.25" customHeight="1">
      <c r="B8" s="22"/>
      <c r="K8" s="25"/>
      <c r="AZ8" s="6" t="s">
        <v>102</v>
      </c>
      <c r="BA8" s="6" t="s">
        <v>103</v>
      </c>
      <c r="BB8" s="6" t="s">
        <v>81</v>
      </c>
      <c r="BC8" s="6" t="s">
        <v>104</v>
      </c>
      <c r="BD8" s="6" t="s">
        <v>98</v>
      </c>
    </row>
    <row r="9" spans="2:56" s="6" customFormat="1" ht="15" customHeight="1">
      <c r="B9" s="22"/>
      <c r="D9" s="18" t="s">
        <v>20</v>
      </c>
      <c r="F9" s="16"/>
      <c r="I9" s="18" t="s">
        <v>21</v>
      </c>
      <c r="J9" s="16"/>
      <c r="K9" s="25"/>
      <c r="AZ9" s="6" t="s">
        <v>105</v>
      </c>
      <c r="BA9" s="6" t="s">
        <v>106</v>
      </c>
      <c r="BB9" s="6" t="s">
        <v>107</v>
      </c>
      <c r="BC9" s="6" t="s">
        <v>108</v>
      </c>
      <c r="BD9" s="6" t="s">
        <v>98</v>
      </c>
    </row>
    <row r="10" spans="2:56" s="6" customFormat="1" ht="15" customHeight="1">
      <c r="B10" s="22"/>
      <c r="D10" s="18" t="s">
        <v>23</v>
      </c>
      <c r="F10" s="16" t="s">
        <v>24</v>
      </c>
      <c r="I10" s="18" t="s">
        <v>25</v>
      </c>
      <c r="J10" s="45" t="str">
        <f>'Rekapitulace stavby'!$AN$8</f>
        <v>06.11.2013</v>
      </c>
      <c r="K10" s="25"/>
      <c r="AZ10" s="6" t="s">
        <v>109</v>
      </c>
      <c r="BA10" s="6" t="s">
        <v>110</v>
      </c>
      <c r="BB10" s="6" t="s">
        <v>107</v>
      </c>
      <c r="BC10" s="6" t="s">
        <v>111</v>
      </c>
      <c r="BD10" s="6" t="s">
        <v>98</v>
      </c>
    </row>
    <row r="11" spans="2:56" s="6" customFormat="1" ht="12" customHeight="1">
      <c r="B11" s="22"/>
      <c r="K11" s="25"/>
      <c r="AZ11" s="6" t="s">
        <v>112</v>
      </c>
      <c r="BA11" s="6" t="s">
        <v>113</v>
      </c>
      <c r="BB11" s="6" t="s">
        <v>81</v>
      </c>
      <c r="BC11" s="6" t="s">
        <v>114</v>
      </c>
      <c r="BD11" s="6" t="s">
        <v>98</v>
      </c>
    </row>
    <row r="12" spans="2:56" s="6" customFormat="1" ht="15" customHeight="1">
      <c r="B12" s="22"/>
      <c r="D12" s="18" t="s">
        <v>29</v>
      </c>
      <c r="I12" s="18" t="s">
        <v>30</v>
      </c>
      <c r="J12" s="16"/>
      <c r="K12" s="25"/>
      <c r="AZ12" s="6" t="s">
        <v>115</v>
      </c>
      <c r="BA12" s="6" t="s">
        <v>116</v>
      </c>
      <c r="BB12" s="6" t="s">
        <v>107</v>
      </c>
      <c r="BC12" s="6" t="s">
        <v>117</v>
      </c>
      <c r="BD12" s="6" t="s">
        <v>98</v>
      </c>
    </row>
    <row r="13" spans="2:56" s="6" customFormat="1" ht="18.75" customHeight="1">
      <c r="B13" s="22"/>
      <c r="E13" s="16" t="s">
        <v>31</v>
      </c>
      <c r="I13" s="18" t="s">
        <v>32</v>
      </c>
      <c r="J13" s="16"/>
      <c r="K13" s="25"/>
      <c r="AZ13" s="6" t="s">
        <v>118</v>
      </c>
      <c r="BA13" s="6" t="s">
        <v>119</v>
      </c>
      <c r="BB13" s="6" t="s">
        <v>107</v>
      </c>
      <c r="BC13" s="6" t="s">
        <v>22</v>
      </c>
      <c r="BD13" s="6" t="s">
        <v>98</v>
      </c>
    </row>
    <row r="14" spans="2:56" s="6" customFormat="1" ht="7.5" customHeight="1">
      <c r="B14" s="22"/>
      <c r="K14" s="25"/>
      <c r="AZ14" s="6" t="s">
        <v>120</v>
      </c>
      <c r="BA14" s="6" t="s">
        <v>121</v>
      </c>
      <c r="BB14" s="6" t="s">
        <v>107</v>
      </c>
      <c r="BC14" s="6" t="s">
        <v>98</v>
      </c>
      <c r="BD14" s="6" t="s">
        <v>98</v>
      </c>
    </row>
    <row r="15" spans="2:56" s="6" customFormat="1" ht="15" customHeight="1">
      <c r="B15" s="22"/>
      <c r="D15" s="18" t="s">
        <v>33</v>
      </c>
      <c r="I15" s="18" t="s">
        <v>30</v>
      </c>
      <c r="J15" s="16">
        <f>IF('Rekapitulace stavby'!$AN$13="Vyplň údaj","",IF('Rekapitulace stavby'!$AN$13="","",'Rekapitulace stavby'!$AN$13))</f>
      </c>
      <c r="K15" s="25"/>
      <c r="AZ15" s="6" t="s">
        <v>122</v>
      </c>
      <c r="BA15" s="6" t="s">
        <v>123</v>
      </c>
      <c r="BB15" s="6" t="s">
        <v>107</v>
      </c>
      <c r="BC15" s="6" t="s">
        <v>124</v>
      </c>
      <c r="BD15" s="6" t="s">
        <v>98</v>
      </c>
    </row>
    <row r="16" spans="2:56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32</v>
      </c>
      <c r="J16" s="16">
        <f>IF('Rekapitulace stavby'!$AN$14="Vyplň údaj","",IF('Rekapitulace stavby'!$AN$14="","",'Rekapitulace stavby'!$AN$14))</f>
      </c>
      <c r="K16" s="25"/>
      <c r="AZ16" s="6" t="s">
        <v>125</v>
      </c>
      <c r="BA16" s="6" t="s">
        <v>126</v>
      </c>
      <c r="BB16" s="6" t="s">
        <v>107</v>
      </c>
      <c r="BC16" s="6" t="s">
        <v>127</v>
      </c>
      <c r="BD16" s="6" t="s">
        <v>98</v>
      </c>
    </row>
    <row r="17" spans="2:56" s="6" customFormat="1" ht="7.5" customHeight="1">
      <c r="B17" s="22"/>
      <c r="K17" s="25"/>
      <c r="AZ17" s="6" t="s">
        <v>128</v>
      </c>
      <c r="BA17" s="6" t="s">
        <v>129</v>
      </c>
      <c r="BB17" s="6" t="s">
        <v>107</v>
      </c>
      <c r="BC17" s="6" t="s">
        <v>130</v>
      </c>
      <c r="BD17" s="6" t="s">
        <v>98</v>
      </c>
    </row>
    <row r="18" spans="2:56" s="6" customFormat="1" ht="15" customHeight="1">
      <c r="B18" s="22"/>
      <c r="D18" s="18" t="s">
        <v>35</v>
      </c>
      <c r="I18" s="18" t="s">
        <v>30</v>
      </c>
      <c r="J18" s="16"/>
      <c r="K18" s="25"/>
      <c r="AZ18" s="6" t="s">
        <v>131</v>
      </c>
      <c r="BA18" s="6" t="s">
        <v>132</v>
      </c>
      <c r="BB18" s="6" t="s">
        <v>81</v>
      </c>
      <c r="BC18" s="6" t="s">
        <v>133</v>
      </c>
      <c r="BD18" s="6" t="s">
        <v>98</v>
      </c>
    </row>
    <row r="19" spans="2:56" s="6" customFormat="1" ht="18.75" customHeight="1">
      <c r="B19" s="22"/>
      <c r="E19" s="16" t="s">
        <v>36</v>
      </c>
      <c r="I19" s="18" t="s">
        <v>32</v>
      </c>
      <c r="J19" s="16"/>
      <c r="K19" s="25"/>
      <c r="AZ19" s="6" t="s">
        <v>134</v>
      </c>
      <c r="BA19" s="6" t="s">
        <v>135</v>
      </c>
      <c r="BB19" s="6" t="s">
        <v>81</v>
      </c>
      <c r="BC19" s="6" t="s">
        <v>136</v>
      </c>
      <c r="BD19" s="6" t="s">
        <v>98</v>
      </c>
    </row>
    <row r="20" spans="2:56" s="6" customFormat="1" ht="7.5" customHeight="1">
      <c r="B20" s="22"/>
      <c r="K20" s="25"/>
      <c r="AZ20" s="6" t="s">
        <v>137</v>
      </c>
      <c r="BA20" s="6" t="s">
        <v>138</v>
      </c>
      <c r="BB20" s="6" t="s">
        <v>81</v>
      </c>
      <c r="BC20" s="6" t="s">
        <v>139</v>
      </c>
      <c r="BD20" s="6" t="s">
        <v>98</v>
      </c>
    </row>
    <row r="21" spans="2:11" s="6" customFormat="1" ht="15" customHeight="1">
      <c r="B21" s="22"/>
      <c r="D21" s="18" t="s">
        <v>38</v>
      </c>
      <c r="K21" s="25"/>
    </row>
    <row r="22" spans="2:11" s="71" customFormat="1" ht="15.75" customHeight="1">
      <c r="B22" s="72"/>
      <c r="E22" s="265"/>
      <c r="F22" s="269"/>
      <c r="G22" s="269"/>
      <c r="H22" s="269"/>
      <c r="K22" s="73"/>
    </row>
    <row r="23" spans="2:11" s="6" customFormat="1" ht="7.5" customHeight="1">
      <c r="B23" s="22"/>
      <c r="K23" s="25"/>
    </row>
    <row r="24" spans="2:11" s="6" customFormat="1" ht="7.5" customHeight="1">
      <c r="B24" s="22"/>
      <c r="D24" s="46"/>
      <c r="E24" s="46"/>
      <c r="F24" s="46"/>
      <c r="G24" s="46"/>
      <c r="H24" s="46"/>
      <c r="I24" s="46"/>
      <c r="J24" s="46"/>
      <c r="K24" s="74"/>
    </row>
    <row r="25" spans="2:11" s="6" customFormat="1" ht="26.25" customHeight="1">
      <c r="B25" s="22"/>
      <c r="D25" s="75" t="s">
        <v>39</v>
      </c>
      <c r="J25" s="57">
        <f>ROUNDUP($J$75,2)</f>
        <v>0</v>
      </c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15" customHeight="1">
      <c r="B27" s="22"/>
      <c r="F27" s="26" t="s">
        <v>41</v>
      </c>
      <c r="I27" s="26" t="s">
        <v>40</v>
      </c>
      <c r="J27" s="26" t="s">
        <v>42</v>
      </c>
      <c r="K27" s="25"/>
    </row>
    <row r="28" spans="2:11" s="6" customFormat="1" ht="15" customHeight="1">
      <c r="B28" s="22"/>
      <c r="D28" s="28" t="s">
        <v>43</v>
      </c>
      <c r="E28" s="28" t="s">
        <v>44</v>
      </c>
      <c r="F28" s="76">
        <f>ROUNDUP(SUM($BE$75:$BE$435),2)</f>
        <v>0</v>
      </c>
      <c r="I28" s="77">
        <v>0.21</v>
      </c>
      <c r="J28" s="76">
        <f>ROUNDUP(SUM($BE$75:$BE$435)*$I$28,1)</f>
        <v>0</v>
      </c>
      <c r="K28" s="25"/>
    </row>
    <row r="29" spans="2:11" s="6" customFormat="1" ht="15" customHeight="1">
      <c r="B29" s="22"/>
      <c r="E29" s="28" t="s">
        <v>45</v>
      </c>
      <c r="F29" s="76">
        <f>ROUNDUP(SUM($BF$75:$BF$435),2)</f>
        <v>0</v>
      </c>
      <c r="I29" s="77">
        <v>0.15</v>
      </c>
      <c r="J29" s="76">
        <f>ROUNDUP(SUM($BF$75:$BF$435)*$I$29,1)</f>
        <v>0</v>
      </c>
      <c r="K29" s="25"/>
    </row>
    <row r="30" spans="2:11" s="6" customFormat="1" ht="15" customHeight="1" hidden="1">
      <c r="B30" s="22"/>
      <c r="E30" s="28" t="s">
        <v>46</v>
      </c>
      <c r="F30" s="76">
        <f>ROUNDUP(SUM($BG$75:$BG$435),2)</f>
        <v>0</v>
      </c>
      <c r="I30" s="77">
        <v>0.21</v>
      </c>
      <c r="J30" s="76">
        <v>0</v>
      </c>
      <c r="K30" s="25"/>
    </row>
    <row r="31" spans="2:11" s="6" customFormat="1" ht="15" customHeight="1" hidden="1">
      <c r="B31" s="22"/>
      <c r="E31" s="28" t="s">
        <v>47</v>
      </c>
      <c r="F31" s="76">
        <f>ROUNDUP(SUM($BH$75:$BH$435),2)</f>
        <v>0</v>
      </c>
      <c r="I31" s="77">
        <v>0.15</v>
      </c>
      <c r="J31" s="76">
        <v>0</v>
      </c>
      <c r="K31" s="25"/>
    </row>
    <row r="32" spans="2:11" s="6" customFormat="1" ht="15" customHeight="1" hidden="1">
      <c r="B32" s="22"/>
      <c r="E32" s="28" t="s">
        <v>48</v>
      </c>
      <c r="F32" s="76">
        <f>ROUNDUP(SUM($BI$75:$BI$435),2)</f>
        <v>0</v>
      </c>
      <c r="I32" s="77">
        <v>0</v>
      </c>
      <c r="J32" s="76">
        <v>0</v>
      </c>
      <c r="K32" s="25"/>
    </row>
    <row r="33" spans="2:11" s="6" customFormat="1" ht="7.5" customHeight="1">
      <c r="B33" s="22"/>
      <c r="K33" s="25"/>
    </row>
    <row r="34" spans="2:11" s="6" customFormat="1" ht="26.25" customHeight="1">
      <c r="B34" s="22"/>
      <c r="C34" s="30"/>
      <c r="D34" s="31" t="s">
        <v>49</v>
      </c>
      <c r="E34" s="32"/>
      <c r="F34" s="32"/>
      <c r="G34" s="78" t="s">
        <v>50</v>
      </c>
      <c r="H34" s="33" t="s">
        <v>51</v>
      </c>
      <c r="I34" s="32"/>
      <c r="J34" s="34">
        <f>ROUNDUP(SUM($J$25:$J$32),2)</f>
        <v>0</v>
      </c>
      <c r="K34" s="79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9" spans="2:11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  <c r="K39" s="80"/>
    </row>
    <row r="40" spans="2:11" s="6" customFormat="1" ht="37.5" customHeight="1">
      <c r="B40" s="22"/>
      <c r="C40" s="11" t="s">
        <v>140</v>
      </c>
      <c r="K40" s="25"/>
    </row>
    <row r="41" spans="2:11" s="6" customFormat="1" ht="7.5" customHeight="1">
      <c r="B41" s="22"/>
      <c r="K41" s="25"/>
    </row>
    <row r="42" spans="2:11" s="6" customFormat="1" ht="15" customHeight="1">
      <c r="B42" s="22"/>
      <c r="C42" s="18" t="s">
        <v>17</v>
      </c>
      <c r="K42" s="25"/>
    </row>
    <row r="43" spans="2:11" s="6" customFormat="1" ht="19.5" customHeight="1">
      <c r="B43" s="22"/>
      <c r="E43" s="252" t="str">
        <f>$E$7</f>
        <v>Revitalizace zeleně města Velké Pavlovice II</v>
      </c>
      <c r="F43" s="253"/>
      <c r="G43" s="253"/>
      <c r="H43" s="253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23</v>
      </c>
      <c r="F45" s="16" t="str">
        <f>$F$10</f>
        <v>Velké Pavlovice</v>
      </c>
      <c r="I45" s="18" t="s">
        <v>25</v>
      </c>
      <c r="J45" s="45" t="str">
        <f>IF($J$10="","",$J$10)</f>
        <v>06.11.2013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29</v>
      </c>
      <c r="F47" s="16" t="str">
        <f>$E$13</f>
        <v>Město Velké Pavlovice, Nám. 9.května 40, 691 06</v>
      </c>
      <c r="I47" s="18" t="s">
        <v>35</v>
      </c>
      <c r="J47" s="16" t="str">
        <f>$E$19</f>
        <v>Atregia, s.r.o., Šebrov 215, 679 22</v>
      </c>
      <c r="K47" s="25"/>
    </row>
    <row r="48" spans="2:11" s="6" customFormat="1" ht="15" customHeight="1">
      <c r="B48" s="22"/>
      <c r="C48" s="18" t="s">
        <v>33</v>
      </c>
      <c r="F48" s="16">
        <f>IF($E$16="","",$E$16)</f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1" t="s">
        <v>141</v>
      </c>
      <c r="D50" s="30"/>
      <c r="E50" s="30"/>
      <c r="F50" s="30"/>
      <c r="G50" s="30"/>
      <c r="H50" s="30"/>
      <c r="I50" s="30"/>
      <c r="J50" s="82" t="s">
        <v>142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143</v>
      </c>
      <c r="J52" s="57">
        <f>ROUNDUP($J$75,2)</f>
        <v>0</v>
      </c>
      <c r="K52" s="25"/>
      <c r="AU52" s="6" t="s">
        <v>144</v>
      </c>
    </row>
    <row r="53" spans="2:11" s="83" customFormat="1" ht="25.5" customHeight="1">
      <c r="B53" s="84"/>
      <c r="D53" s="85" t="s">
        <v>145</v>
      </c>
      <c r="E53" s="85"/>
      <c r="F53" s="85"/>
      <c r="G53" s="85"/>
      <c r="H53" s="85"/>
      <c r="I53" s="85"/>
      <c r="J53" s="86">
        <f>ROUNDUP($J$76,2)</f>
        <v>0</v>
      </c>
      <c r="K53" s="87"/>
    </row>
    <row r="54" spans="2:11" s="88" customFormat="1" ht="21" customHeight="1">
      <c r="B54" s="89"/>
      <c r="D54" s="90" t="s">
        <v>146</v>
      </c>
      <c r="E54" s="90"/>
      <c r="F54" s="90"/>
      <c r="G54" s="90"/>
      <c r="H54" s="90"/>
      <c r="I54" s="90"/>
      <c r="J54" s="91">
        <f>ROUNDUP($J$77,2)</f>
        <v>0</v>
      </c>
      <c r="K54" s="92"/>
    </row>
    <row r="55" spans="2:11" s="88" customFormat="1" ht="21" customHeight="1">
      <c r="B55" s="89"/>
      <c r="D55" s="90" t="s">
        <v>147</v>
      </c>
      <c r="E55" s="90"/>
      <c r="F55" s="90"/>
      <c r="G55" s="90"/>
      <c r="H55" s="90"/>
      <c r="I55" s="90"/>
      <c r="J55" s="91">
        <f>ROUNDUP($J$407,2)</f>
        <v>0</v>
      </c>
      <c r="K55" s="92"/>
    </row>
    <row r="56" spans="2:11" s="88" customFormat="1" ht="21" customHeight="1">
      <c r="B56" s="89"/>
      <c r="D56" s="90" t="s">
        <v>148</v>
      </c>
      <c r="E56" s="90"/>
      <c r="F56" s="90"/>
      <c r="G56" s="90"/>
      <c r="H56" s="90"/>
      <c r="I56" s="90"/>
      <c r="J56" s="91">
        <f>ROUNDUP($J$432,2)</f>
        <v>0</v>
      </c>
      <c r="K56" s="92"/>
    </row>
    <row r="57" spans="2:11" s="88" customFormat="1" ht="15.75" customHeight="1">
      <c r="B57" s="89"/>
      <c r="D57" s="90" t="s">
        <v>149</v>
      </c>
      <c r="E57" s="90"/>
      <c r="F57" s="90"/>
      <c r="G57" s="90"/>
      <c r="H57" s="90"/>
      <c r="I57" s="90"/>
      <c r="J57" s="91">
        <f>ROUNDUP($J$433,2)</f>
        <v>0</v>
      </c>
      <c r="K57" s="92"/>
    </row>
    <row r="58" spans="2:11" s="6" customFormat="1" ht="22.5" customHeight="1">
      <c r="B58" s="22"/>
      <c r="K58" s="25"/>
    </row>
    <row r="59" spans="2:11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8"/>
    </row>
    <row r="63" spans="2:12" s="6" customFormat="1" ht="7.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22"/>
    </row>
    <row r="64" spans="2:12" s="6" customFormat="1" ht="37.5" customHeight="1">
      <c r="B64" s="22"/>
      <c r="C64" s="11" t="s">
        <v>150</v>
      </c>
      <c r="L64" s="22"/>
    </row>
    <row r="65" spans="2:12" s="6" customFormat="1" ht="7.5" customHeight="1">
      <c r="B65" s="22"/>
      <c r="L65" s="22"/>
    </row>
    <row r="66" spans="2:12" s="6" customFormat="1" ht="15" customHeight="1">
      <c r="B66" s="22"/>
      <c r="C66" s="18" t="s">
        <v>17</v>
      </c>
      <c r="L66" s="22"/>
    </row>
    <row r="67" spans="2:12" s="6" customFormat="1" ht="19.5" customHeight="1">
      <c r="B67" s="22"/>
      <c r="E67" s="252" t="str">
        <f>$E$7</f>
        <v>Revitalizace zeleně města Velké Pavlovice II</v>
      </c>
      <c r="F67" s="253"/>
      <c r="G67" s="253"/>
      <c r="H67" s="253"/>
      <c r="L67" s="22"/>
    </row>
    <row r="68" spans="2:12" s="6" customFormat="1" ht="7.5" customHeight="1">
      <c r="B68" s="22"/>
      <c r="L68" s="22"/>
    </row>
    <row r="69" spans="2:12" s="6" customFormat="1" ht="18.75" customHeight="1">
      <c r="B69" s="22"/>
      <c r="C69" s="18" t="s">
        <v>23</v>
      </c>
      <c r="F69" s="16" t="str">
        <f>$F$10</f>
        <v>Velké Pavlovice</v>
      </c>
      <c r="I69" s="18" t="s">
        <v>25</v>
      </c>
      <c r="J69" s="45" t="str">
        <f>IF($J$10="","",$J$10)</f>
        <v>06.11.2013</v>
      </c>
      <c r="L69" s="22"/>
    </row>
    <row r="70" spans="2:12" s="6" customFormat="1" ht="7.5" customHeight="1">
      <c r="B70" s="22"/>
      <c r="L70" s="22"/>
    </row>
    <row r="71" spans="2:12" s="6" customFormat="1" ht="15.75" customHeight="1">
      <c r="B71" s="22"/>
      <c r="C71" s="18" t="s">
        <v>29</v>
      </c>
      <c r="F71" s="16" t="str">
        <f>$E$13</f>
        <v>Město Velké Pavlovice, Nám. 9.května 40, 691 06</v>
      </c>
      <c r="I71" s="18" t="s">
        <v>35</v>
      </c>
      <c r="J71" s="16" t="str">
        <f>$E$19</f>
        <v>Atregia, s.r.o., Šebrov 215, 679 22</v>
      </c>
      <c r="L71" s="22"/>
    </row>
    <row r="72" spans="2:12" s="6" customFormat="1" ht="15" customHeight="1">
      <c r="B72" s="22"/>
      <c r="C72" s="18" t="s">
        <v>33</v>
      </c>
      <c r="F72" s="16">
        <f>IF($E$16="","",$E$16)</f>
      </c>
      <c r="L72" s="22"/>
    </row>
    <row r="73" spans="2:12" s="6" customFormat="1" ht="11.25" customHeight="1">
      <c r="B73" s="22"/>
      <c r="L73" s="22"/>
    </row>
    <row r="74" spans="2:20" s="93" customFormat="1" ht="30" customHeight="1">
      <c r="B74" s="94"/>
      <c r="C74" s="95" t="s">
        <v>151</v>
      </c>
      <c r="D74" s="96" t="s">
        <v>58</v>
      </c>
      <c r="E74" s="96" t="s">
        <v>54</v>
      </c>
      <c r="F74" s="96" t="s">
        <v>152</v>
      </c>
      <c r="G74" s="96" t="s">
        <v>153</v>
      </c>
      <c r="H74" s="96" t="s">
        <v>154</v>
      </c>
      <c r="I74" s="96" t="s">
        <v>155</v>
      </c>
      <c r="J74" s="96" t="s">
        <v>156</v>
      </c>
      <c r="K74" s="97" t="s">
        <v>157</v>
      </c>
      <c r="L74" s="94"/>
      <c r="M74" s="51" t="s">
        <v>158</v>
      </c>
      <c r="N74" s="52" t="s">
        <v>43</v>
      </c>
      <c r="O74" s="52" t="s">
        <v>159</v>
      </c>
      <c r="P74" s="52" t="s">
        <v>160</v>
      </c>
      <c r="Q74" s="52" t="s">
        <v>161</v>
      </c>
      <c r="R74" s="52" t="s">
        <v>162</v>
      </c>
      <c r="S74" s="52" t="s">
        <v>163</v>
      </c>
      <c r="T74" s="53" t="s">
        <v>164</v>
      </c>
    </row>
    <row r="75" spans="2:63" s="6" customFormat="1" ht="30" customHeight="1">
      <c r="B75" s="22"/>
      <c r="C75" s="56" t="s">
        <v>143</v>
      </c>
      <c r="J75" s="98">
        <f>$BK$75</f>
        <v>0</v>
      </c>
      <c r="L75" s="22"/>
      <c r="M75" s="55"/>
      <c r="N75" s="46"/>
      <c r="O75" s="46"/>
      <c r="P75" s="99">
        <f>$P$76</f>
        <v>0</v>
      </c>
      <c r="Q75" s="46"/>
      <c r="R75" s="99">
        <f>$R$76</f>
        <v>7.1653804</v>
      </c>
      <c r="S75" s="46"/>
      <c r="T75" s="100">
        <f>$T$76</f>
        <v>0</v>
      </c>
      <c r="AT75" s="6" t="s">
        <v>72</v>
      </c>
      <c r="AU75" s="6" t="s">
        <v>144</v>
      </c>
      <c r="BK75" s="101">
        <f>$BK$76</f>
        <v>0</v>
      </c>
    </row>
    <row r="76" spans="2:63" s="102" customFormat="1" ht="37.5" customHeight="1">
      <c r="B76" s="103"/>
      <c r="D76" s="104" t="s">
        <v>72</v>
      </c>
      <c r="E76" s="105" t="s">
        <v>165</v>
      </c>
      <c r="F76" s="105" t="s">
        <v>166</v>
      </c>
      <c r="J76" s="106">
        <f>$BK$76</f>
        <v>0</v>
      </c>
      <c r="L76" s="103"/>
      <c r="M76" s="107"/>
      <c r="P76" s="108">
        <f>$P$77+$P$407+$P$432</f>
        <v>0</v>
      </c>
      <c r="R76" s="108">
        <f>$R$77+$R$407+$R$432</f>
        <v>7.1653804</v>
      </c>
      <c r="T76" s="109">
        <f>$T$77+$T$407+$T$432</f>
        <v>0</v>
      </c>
      <c r="AR76" s="104" t="s">
        <v>22</v>
      </c>
      <c r="AT76" s="104" t="s">
        <v>72</v>
      </c>
      <c r="AU76" s="104" t="s">
        <v>73</v>
      </c>
      <c r="AY76" s="104" t="s">
        <v>167</v>
      </c>
      <c r="BK76" s="110">
        <f>$BK$77+$BK$407+$BK$432</f>
        <v>0</v>
      </c>
    </row>
    <row r="77" spans="2:63" s="102" customFormat="1" ht="21" customHeight="1">
      <c r="B77" s="103"/>
      <c r="D77" s="104" t="s">
        <v>72</v>
      </c>
      <c r="E77" s="111" t="s">
        <v>22</v>
      </c>
      <c r="F77" s="111" t="s">
        <v>168</v>
      </c>
      <c r="J77" s="112">
        <f>$BK$77</f>
        <v>0</v>
      </c>
      <c r="L77" s="103"/>
      <c r="M77" s="107"/>
      <c r="P77" s="108">
        <f>SUM($P$78:$P$406)</f>
        <v>0</v>
      </c>
      <c r="R77" s="108">
        <f>SUM($R$78:$R$406)</f>
        <v>7.1653804</v>
      </c>
      <c r="T77" s="109">
        <f>SUM($T$78:$T$406)</f>
        <v>0</v>
      </c>
      <c r="AR77" s="104" t="s">
        <v>22</v>
      </c>
      <c r="AT77" s="104" t="s">
        <v>72</v>
      </c>
      <c r="AU77" s="104" t="s">
        <v>22</v>
      </c>
      <c r="AY77" s="104" t="s">
        <v>167</v>
      </c>
      <c r="BK77" s="110">
        <f>SUM($BK$78:$BK$406)</f>
        <v>0</v>
      </c>
    </row>
    <row r="78" spans="2:65" s="6" customFormat="1" ht="15.75" customHeight="1">
      <c r="B78" s="22"/>
      <c r="C78" s="113" t="s">
        <v>22</v>
      </c>
      <c r="D78" s="113" t="s">
        <v>169</v>
      </c>
      <c r="E78" s="114" t="s">
        <v>170</v>
      </c>
      <c r="F78" s="115" t="s">
        <v>171</v>
      </c>
      <c r="G78" s="116" t="s">
        <v>81</v>
      </c>
      <c r="H78" s="117">
        <v>21.6</v>
      </c>
      <c r="I78" s="118"/>
      <c r="J78" s="119">
        <f>ROUND($I$78*$H$78,2)</f>
        <v>0</v>
      </c>
      <c r="K78" s="115" t="s">
        <v>172</v>
      </c>
      <c r="L78" s="22"/>
      <c r="M78" s="120"/>
      <c r="N78" s="121" t="s">
        <v>44</v>
      </c>
      <c r="Q78" s="122">
        <v>0</v>
      </c>
      <c r="R78" s="122">
        <f>$Q$78*$H$78</f>
        <v>0</v>
      </c>
      <c r="S78" s="122">
        <v>0</v>
      </c>
      <c r="T78" s="123">
        <f>$S$78*$H$78</f>
        <v>0</v>
      </c>
      <c r="AR78" s="71" t="s">
        <v>117</v>
      </c>
      <c r="AT78" s="71" t="s">
        <v>169</v>
      </c>
      <c r="AU78" s="71" t="s">
        <v>83</v>
      </c>
      <c r="AY78" s="6" t="s">
        <v>167</v>
      </c>
      <c r="BE78" s="124">
        <f>IF($N$78="základní",$J$78,0)</f>
        <v>0</v>
      </c>
      <c r="BF78" s="124">
        <f>IF($N$78="snížená",$J$78,0)</f>
        <v>0</v>
      </c>
      <c r="BG78" s="124">
        <f>IF($N$78="zákl. přenesená",$J$78,0)</f>
        <v>0</v>
      </c>
      <c r="BH78" s="124">
        <f>IF($N$78="sníž. přenesená",$J$78,0)</f>
        <v>0</v>
      </c>
      <c r="BI78" s="124">
        <f>IF($N$78="nulová",$J$78,0)</f>
        <v>0</v>
      </c>
      <c r="BJ78" s="71" t="s">
        <v>22</v>
      </c>
      <c r="BK78" s="124">
        <f>ROUND($I$78*$H$78,2)</f>
        <v>0</v>
      </c>
      <c r="BL78" s="71" t="s">
        <v>117</v>
      </c>
      <c r="BM78" s="71" t="s">
        <v>173</v>
      </c>
    </row>
    <row r="79" spans="2:47" s="6" customFormat="1" ht="27" customHeight="1">
      <c r="B79" s="22"/>
      <c r="D79" s="125" t="s">
        <v>174</v>
      </c>
      <c r="F79" s="126" t="s">
        <v>175</v>
      </c>
      <c r="L79" s="22"/>
      <c r="M79" s="48"/>
      <c r="T79" s="49"/>
      <c r="AT79" s="6" t="s">
        <v>174</v>
      </c>
      <c r="AU79" s="6" t="s">
        <v>83</v>
      </c>
    </row>
    <row r="80" spans="2:51" s="6" customFormat="1" ht="15.75" customHeight="1">
      <c r="B80" s="127"/>
      <c r="D80" s="128" t="s">
        <v>176</v>
      </c>
      <c r="E80" s="129"/>
      <c r="F80" s="130" t="s">
        <v>177</v>
      </c>
      <c r="H80" s="131">
        <v>21.6</v>
      </c>
      <c r="L80" s="127"/>
      <c r="M80" s="132"/>
      <c r="T80" s="133"/>
      <c r="AT80" s="129" t="s">
        <v>176</v>
      </c>
      <c r="AU80" s="129" t="s">
        <v>83</v>
      </c>
      <c r="AV80" s="129" t="s">
        <v>83</v>
      </c>
      <c r="AW80" s="129" t="s">
        <v>144</v>
      </c>
      <c r="AX80" s="129" t="s">
        <v>22</v>
      </c>
      <c r="AY80" s="129" t="s">
        <v>167</v>
      </c>
    </row>
    <row r="81" spans="2:65" s="6" customFormat="1" ht="15.75" customHeight="1">
      <c r="B81" s="22"/>
      <c r="C81" s="113" t="s">
        <v>83</v>
      </c>
      <c r="D81" s="113" t="s">
        <v>169</v>
      </c>
      <c r="E81" s="114" t="s">
        <v>178</v>
      </c>
      <c r="F81" s="115" t="s">
        <v>179</v>
      </c>
      <c r="G81" s="116" t="s">
        <v>81</v>
      </c>
      <c r="H81" s="117">
        <v>778</v>
      </c>
      <c r="I81" s="118"/>
      <c r="J81" s="119">
        <f>ROUND($I$81*$H$81,2)</f>
        <v>0</v>
      </c>
      <c r="K81" s="115" t="s">
        <v>172</v>
      </c>
      <c r="L81" s="22"/>
      <c r="M81" s="120"/>
      <c r="N81" s="121" t="s">
        <v>44</v>
      </c>
      <c r="Q81" s="122">
        <v>0</v>
      </c>
      <c r="R81" s="122">
        <f>$Q$81*$H$81</f>
        <v>0</v>
      </c>
      <c r="S81" s="122">
        <v>0</v>
      </c>
      <c r="T81" s="123">
        <f>$S$81*$H$81</f>
        <v>0</v>
      </c>
      <c r="AR81" s="71" t="s">
        <v>117</v>
      </c>
      <c r="AT81" s="71" t="s">
        <v>169</v>
      </c>
      <c r="AU81" s="71" t="s">
        <v>83</v>
      </c>
      <c r="AY81" s="6" t="s">
        <v>167</v>
      </c>
      <c r="BE81" s="124">
        <f>IF($N$81="základní",$J$81,0)</f>
        <v>0</v>
      </c>
      <c r="BF81" s="124">
        <f>IF($N$81="snížená",$J$81,0)</f>
        <v>0</v>
      </c>
      <c r="BG81" s="124">
        <f>IF($N$81="zákl. přenesená",$J$81,0)</f>
        <v>0</v>
      </c>
      <c r="BH81" s="124">
        <f>IF($N$81="sníž. přenesená",$J$81,0)</f>
        <v>0</v>
      </c>
      <c r="BI81" s="124">
        <f>IF($N$81="nulová",$J$81,0)</f>
        <v>0</v>
      </c>
      <c r="BJ81" s="71" t="s">
        <v>22</v>
      </c>
      <c r="BK81" s="124">
        <f>ROUND($I$81*$H$81,2)</f>
        <v>0</v>
      </c>
      <c r="BL81" s="71" t="s">
        <v>117</v>
      </c>
      <c r="BM81" s="71" t="s">
        <v>180</v>
      </c>
    </row>
    <row r="82" spans="2:47" s="6" customFormat="1" ht="16.5" customHeight="1">
      <c r="B82" s="22"/>
      <c r="D82" s="125" t="s">
        <v>174</v>
      </c>
      <c r="F82" s="126" t="s">
        <v>181</v>
      </c>
      <c r="L82" s="22"/>
      <c r="M82" s="48"/>
      <c r="T82" s="49"/>
      <c r="AT82" s="6" t="s">
        <v>174</v>
      </c>
      <c r="AU82" s="6" t="s">
        <v>83</v>
      </c>
    </row>
    <row r="83" spans="2:51" s="6" customFormat="1" ht="15.75" customHeight="1">
      <c r="B83" s="127"/>
      <c r="D83" s="128" t="s">
        <v>176</v>
      </c>
      <c r="E83" s="129"/>
      <c r="F83" s="130" t="s">
        <v>95</v>
      </c>
      <c r="H83" s="131">
        <v>778</v>
      </c>
      <c r="L83" s="127"/>
      <c r="M83" s="132"/>
      <c r="T83" s="133"/>
      <c r="AT83" s="129" t="s">
        <v>176</v>
      </c>
      <c r="AU83" s="129" t="s">
        <v>83</v>
      </c>
      <c r="AV83" s="129" t="s">
        <v>83</v>
      </c>
      <c r="AW83" s="129" t="s">
        <v>144</v>
      </c>
      <c r="AX83" s="129" t="s">
        <v>22</v>
      </c>
      <c r="AY83" s="129" t="s">
        <v>167</v>
      </c>
    </row>
    <row r="84" spans="2:65" s="6" customFormat="1" ht="15.75" customHeight="1">
      <c r="B84" s="22"/>
      <c r="C84" s="113" t="s">
        <v>98</v>
      </c>
      <c r="D84" s="113" t="s">
        <v>169</v>
      </c>
      <c r="E84" s="114" t="s">
        <v>182</v>
      </c>
      <c r="F84" s="115" t="s">
        <v>183</v>
      </c>
      <c r="G84" s="116" t="s">
        <v>81</v>
      </c>
      <c r="H84" s="117">
        <v>978</v>
      </c>
      <c r="I84" s="118"/>
      <c r="J84" s="119">
        <f>ROUND($I$84*$H$84,2)</f>
        <v>0</v>
      </c>
      <c r="K84" s="115" t="s">
        <v>172</v>
      </c>
      <c r="L84" s="22"/>
      <c r="M84" s="120"/>
      <c r="N84" s="121" t="s">
        <v>44</v>
      </c>
      <c r="Q84" s="122">
        <v>0</v>
      </c>
      <c r="R84" s="122">
        <f>$Q$84*$H$84</f>
        <v>0</v>
      </c>
      <c r="S84" s="122">
        <v>0</v>
      </c>
      <c r="T84" s="123">
        <f>$S$84*$H$84</f>
        <v>0</v>
      </c>
      <c r="AR84" s="71" t="s">
        <v>117</v>
      </c>
      <c r="AT84" s="71" t="s">
        <v>169</v>
      </c>
      <c r="AU84" s="71" t="s">
        <v>83</v>
      </c>
      <c r="AY84" s="6" t="s">
        <v>167</v>
      </c>
      <c r="BE84" s="124">
        <f>IF($N$84="základní",$J$84,0)</f>
        <v>0</v>
      </c>
      <c r="BF84" s="124">
        <f>IF($N$84="snížená",$J$84,0)</f>
        <v>0</v>
      </c>
      <c r="BG84" s="124">
        <f>IF($N$84="zákl. přenesená",$J$84,0)</f>
        <v>0</v>
      </c>
      <c r="BH84" s="124">
        <f>IF($N$84="sníž. přenesená",$J$84,0)</f>
        <v>0</v>
      </c>
      <c r="BI84" s="124">
        <f>IF($N$84="nulová",$J$84,0)</f>
        <v>0</v>
      </c>
      <c r="BJ84" s="71" t="s">
        <v>22</v>
      </c>
      <c r="BK84" s="124">
        <f>ROUND($I$84*$H$84,2)</f>
        <v>0</v>
      </c>
      <c r="BL84" s="71" t="s">
        <v>117</v>
      </c>
      <c r="BM84" s="71" t="s">
        <v>184</v>
      </c>
    </row>
    <row r="85" spans="2:47" s="6" customFormat="1" ht="16.5" customHeight="1">
      <c r="B85" s="22"/>
      <c r="D85" s="125" t="s">
        <v>174</v>
      </c>
      <c r="F85" s="126" t="s">
        <v>185</v>
      </c>
      <c r="L85" s="22"/>
      <c r="M85" s="48"/>
      <c r="T85" s="49"/>
      <c r="AT85" s="6" t="s">
        <v>174</v>
      </c>
      <c r="AU85" s="6" t="s">
        <v>83</v>
      </c>
    </row>
    <row r="86" spans="2:51" s="6" customFormat="1" ht="15.75" customHeight="1">
      <c r="B86" s="127"/>
      <c r="D86" s="128" t="s">
        <v>176</v>
      </c>
      <c r="E86" s="129"/>
      <c r="F86" s="130" t="s">
        <v>134</v>
      </c>
      <c r="H86" s="131">
        <v>978</v>
      </c>
      <c r="L86" s="127"/>
      <c r="M86" s="132"/>
      <c r="T86" s="133"/>
      <c r="AT86" s="129" t="s">
        <v>176</v>
      </c>
      <c r="AU86" s="129" t="s">
        <v>83</v>
      </c>
      <c r="AV86" s="129" t="s">
        <v>83</v>
      </c>
      <c r="AW86" s="129" t="s">
        <v>144</v>
      </c>
      <c r="AX86" s="129" t="s">
        <v>22</v>
      </c>
      <c r="AY86" s="129" t="s">
        <v>167</v>
      </c>
    </row>
    <row r="87" spans="2:65" s="6" customFormat="1" ht="15.75" customHeight="1">
      <c r="B87" s="22"/>
      <c r="C87" s="113" t="s">
        <v>117</v>
      </c>
      <c r="D87" s="113" t="s">
        <v>169</v>
      </c>
      <c r="E87" s="114" t="s">
        <v>186</v>
      </c>
      <c r="F87" s="115" t="s">
        <v>187</v>
      </c>
      <c r="G87" s="116" t="s">
        <v>81</v>
      </c>
      <c r="H87" s="117">
        <v>2688</v>
      </c>
      <c r="I87" s="118"/>
      <c r="J87" s="119">
        <f>ROUND($I$87*$H$87,2)</f>
        <v>0</v>
      </c>
      <c r="K87" s="115" t="s">
        <v>172</v>
      </c>
      <c r="L87" s="22"/>
      <c r="M87" s="120"/>
      <c r="N87" s="121" t="s">
        <v>44</v>
      </c>
      <c r="Q87" s="122">
        <v>0</v>
      </c>
      <c r="R87" s="122">
        <f>$Q$87*$H$87</f>
        <v>0</v>
      </c>
      <c r="S87" s="122">
        <v>0</v>
      </c>
      <c r="T87" s="123">
        <f>$S$87*$H$87</f>
        <v>0</v>
      </c>
      <c r="AR87" s="71" t="s">
        <v>117</v>
      </c>
      <c r="AT87" s="71" t="s">
        <v>169</v>
      </c>
      <c r="AU87" s="71" t="s">
        <v>83</v>
      </c>
      <c r="AY87" s="6" t="s">
        <v>167</v>
      </c>
      <c r="BE87" s="124">
        <f>IF($N$87="základní",$J$87,0)</f>
        <v>0</v>
      </c>
      <c r="BF87" s="124">
        <f>IF($N$87="snížená",$J$87,0)</f>
        <v>0</v>
      </c>
      <c r="BG87" s="124">
        <f>IF($N$87="zákl. přenesená",$J$87,0)</f>
        <v>0</v>
      </c>
      <c r="BH87" s="124">
        <f>IF($N$87="sníž. přenesená",$J$87,0)</f>
        <v>0</v>
      </c>
      <c r="BI87" s="124">
        <f>IF($N$87="nulová",$J$87,0)</f>
        <v>0</v>
      </c>
      <c r="BJ87" s="71" t="s">
        <v>22</v>
      </c>
      <c r="BK87" s="124">
        <f>ROUND($I$87*$H$87,2)</f>
        <v>0</v>
      </c>
      <c r="BL87" s="71" t="s">
        <v>117</v>
      </c>
      <c r="BM87" s="71" t="s">
        <v>188</v>
      </c>
    </row>
    <row r="88" spans="2:47" s="6" customFormat="1" ht="16.5" customHeight="1">
      <c r="B88" s="22"/>
      <c r="D88" s="125" t="s">
        <v>174</v>
      </c>
      <c r="F88" s="126" t="s">
        <v>189</v>
      </c>
      <c r="L88" s="22"/>
      <c r="M88" s="48"/>
      <c r="T88" s="49"/>
      <c r="AT88" s="6" t="s">
        <v>174</v>
      </c>
      <c r="AU88" s="6" t="s">
        <v>83</v>
      </c>
    </row>
    <row r="89" spans="2:51" s="6" customFormat="1" ht="15.75" customHeight="1">
      <c r="B89" s="127"/>
      <c r="D89" s="128" t="s">
        <v>176</v>
      </c>
      <c r="E89" s="129"/>
      <c r="F89" s="130" t="s">
        <v>137</v>
      </c>
      <c r="H89" s="131">
        <v>2688</v>
      </c>
      <c r="L89" s="127"/>
      <c r="M89" s="132"/>
      <c r="T89" s="133"/>
      <c r="AT89" s="129" t="s">
        <v>176</v>
      </c>
      <c r="AU89" s="129" t="s">
        <v>83</v>
      </c>
      <c r="AV89" s="129" t="s">
        <v>83</v>
      </c>
      <c r="AW89" s="129" t="s">
        <v>144</v>
      </c>
      <c r="AX89" s="129" t="s">
        <v>22</v>
      </c>
      <c r="AY89" s="129" t="s">
        <v>167</v>
      </c>
    </row>
    <row r="90" spans="2:65" s="6" customFormat="1" ht="15.75" customHeight="1">
      <c r="B90" s="22"/>
      <c r="C90" s="113" t="s">
        <v>190</v>
      </c>
      <c r="D90" s="113" t="s">
        <v>169</v>
      </c>
      <c r="E90" s="114" t="s">
        <v>191</v>
      </c>
      <c r="F90" s="115" t="s">
        <v>192</v>
      </c>
      <c r="G90" s="116" t="s">
        <v>81</v>
      </c>
      <c r="H90" s="117">
        <v>497</v>
      </c>
      <c r="I90" s="118"/>
      <c r="J90" s="119">
        <f>ROUND($I$90*$H$90,2)</f>
        <v>0</v>
      </c>
      <c r="K90" s="115" t="s">
        <v>172</v>
      </c>
      <c r="L90" s="22"/>
      <c r="M90" s="120"/>
      <c r="N90" s="121" t="s">
        <v>44</v>
      </c>
      <c r="Q90" s="122">
        <v>0</v>
      </c>
      <c r="R90" s="122">
        <f>$Q$90*$H$90</f>
        <v>0</v>
      </c>
      <c r="S90" s="122">
        <v>0</v>
      </c>
      <c r="T90" s="123">
        <f>$S$90*$H$90</f>
        <v>0</v>
      </c>
      <c r="AR90" s="71" t="s">
        <v>117</v>
      </c>
      <c r="AT90" s="71" t="s">
        <v>169</v>
      </c>
      <c r="AU90" s="71" t="s">
        <v>83</v>
      </c>
      <c r="AY90" s="6" t="s">
        <v>167</v>
      </c>
      <c r="BE90" s="124">
        <f>IF($N$90="základní",$J$90,0)</f>
        <v>0</v>
      </c>
      <c r="BF90" s="124">
        <f>IF($N$90="snížená",$J$90,0)</f>
        <v>0</v>
      </c>
      <c r="BG90" s="124">
        <f>IF($N$90="zákl. přenesená",$J$90,0)</f>
        <v>0</v>
      </c>
      <c r="BH90" s="124">
        <f>IF($N$90="sníž. přenesená",$J$90,0)</f>
        <v>0</v>
      </c>
      <c r="BI90" s="124">
        <f>IF($N$90="nulová",$J$90,0)</f>
        <v>0</v>
      </c>
      <c r="BJ90" s="71" t="s">
        <v>22</v>
      </c>
      <c r="BK90" s="124">
        <f>ROUND($I$90*$H$90,2)</f>
        <v>0</v>
      </c>
      <c r="BL90" s="71" t="s">
        <v>117</v>
      </c>
      <c r="BM90" s="71" t="s">
        <v>193</v>
      </c>
    </row>
    <row r="91" spans="2:47" s="6" customFormat="1" ht="16.5" customHeight="1">
      <c r="B91" s="22"/>
      <c r="D91" s="125" t="s">
        <v>174</v>
      </c>
      <c r="F91" s="126" t="s">
        <v>194</v>
      </c>
      <c r="L91" s="22"/>
      <c r="M91" s="48"/>
      <c r="T91" s="49"/>
      <c r="AT91" s="6" t="s">
        <v>174</v>
      </c>
      <c r="AU91" s="6" t="s">
        <v>83</v>
      </c>
    </row>
    <row r="92" spans="2:51" s="6" customFormat="1" ht="15.75" customHeight="1">
      <c r="B92" s="127"/>
      <c r="D92" s="128" t="s">
        <v>176</v>
      </c>
      <c r="E92" s="129"/>
      <c r="F92" s="130" t="s">
        <v>99</v>
      </c>
      <c r="H92" s="131">
        <v>497</v>
      </c>
      <c r="L92" s="127"/>
      <c r="M92" s="132"/>
      <c r="T92" s="133"/>
      <c r="AT92" s="129" t="s">
        <v>176</v>
      </c>
      <c r="AU92" s="129" t="s">
        <v>83</v>
      </c>
      <c r="AV92" s="129" t="s">
        <v>83</v>
      </c>
      <c r="AW92" s="129" t="s">
        <v>144</v>
      </c>
      <c r="AX92" s="129" t="s">
        <v>22</v>
      </c>
      <c r="AY92" s="129" t="s">
        <v>167</v>
      </c>
    </row>
    <row r="93" spans="2:65" s="6" customFormat="1" ht="15.75" customHeight="1">
      <c r="B93" s="22"/>
      <c r="C93" s="113" t="s">
        <v>195</v>
      </c>
      <c r="D93" s="113" t="s">
        <v>169</v>
      </c>
      <c r="E93" s="114" t="s">
        <v>196</v>
      </c>
      <c r="F93" s="115" t="s">
        <v>197</v>
      </c>
      <c r="G93" s="116" t="s">
        <v>81</v>
      </c>
      <c r="H93" s="117">
        <v>281</v>
      </c>
      <c r="I93" s="118"/>
      <c r="J93" s="119">
        <f>ROUND($I$93*$H$93,2)</f>
        <v>0</v>
      </c>
      <c r="K93" s="115" t="s">
        <v>172</v>
      </c>
      <c r="L93" s="22"/>
      <c r="M93" s="120"/>
      <c r="N93" s="121" t="s">
        <v>44</v>
      </c>
      <c r="Q93" s="122">
        <v>0</v>
      </c>
      <c r="R93" s="122">
        <f>$Q$93*$H$93</f>
        <v>0</v>
      </c>
      <c r="S93" s="122">
        <v>0</v>
      </c>
      <c r="T93" s="123">
        <f>$S$93*$H$93</f>
        <v>0</v>
      </c>
      <c r="AR93" s="71" t="s">
        <v>117</v>
      </c>
      <c r="AT93" s="71" t="s">
        <v>169</v>
      </c>
      <c r="AU93" s="71" t="s">
        <v>83</v>
      </c>
      <c r="AY93" s="6" t="s">
        <v>167</v>
      </c>
      <c r="BE93" s="124">
        <f>IF($N$93="základní",$J$93,0)</f>
        <v>0</v>
      </c>
      <c r="BF93" s="124">
        <f>IF($N$93="snížená",$J$93,0)</f>
        <v>0</v>
      </c>
      <c r="BG93" s="124">
        <f>IF($N$93="zákl. přenesená",$J$93,0)</f>
        <v>0</v>
      </c>
      <c r="BH93" s="124">
        <f>IF($N$93="sníž. přenesená",$J$93,0)</f>
        <v>0</v>
      </c>
      <c r="BI93" s="124">
        <f>IF($N$93="nulová",$J$93,0)</f>
        <v>0</v>
      </c>
      <c r="BJ93" s="71" t="s">
        <v>22</v>
      </c>
      <c r="BK93" s="124">
        <f>ROUND($I$93*$H$93,2)</f>
        <v>0</v>
      </c>
      <c r="BL93" s="71" t="s">
        <v>117</v>
      </c>
      <c r="BM93" s="71" t="s">
        <v>198</v>
      </c>
    </row>
    <row r="94" spans="2:47" s="6" customFormat="1" ht="16.5" customHeight="1">
      <c r="B94" s="22"/>
      <c r="D94" s="125" t="s">
        <v>174</v>
      </c>
      <c r="F94" s="126" t="s">
        <v>199</v>
      </c>
      <c r="L94" s="22"/>
      <c r="M94" s="48"/>
      <c r="T94" s="49"/>
      <c r="AT94" s="6" t="s">
        <v>174</v>
      </c>
      <c r="AU94" s="6" t="s">
        <v>83</v>
      </c>
    </row>
    <row r="95" spans="2:51" s="6" customFormat="1" ht="15.75" customHeight="1">
      <c r="B95" s="127"/>
      <c r="D95" s="128" t="s">
        <v>176</v>
      </c>
      <c r="E95" s="129"/>
      <c r="F95" s="130" t="s">
        <v>102</v>
      </c>
      <c r="H95" s="131">
        <v>281</v>
      </c>
      <c r="L95" s="127"/>
      <c r="M95" s="132"/>
      <c r="T95" s="133"/>
      <c r="AT95" s="129" t="s">
        <v>176</v>
      </c>
      <c r="AU95" s="129" t="s">
        <v>83</v>
      </c>
      <c r="AV95" s="129" t="s">
        <v>83</v>
      </c>
      <c r="AW95" s="129" t="s">
        <v>144</v>
      </c>
      <c r="AX95" s="129" t="s">
        <v>22</v>
      </c>
      <c r="AY95" s="129" t="s">
        <v>167</v>
      </c>
    </row>
    <row r="96" spans="2:65" s="6" customFormat="1" ht="15.75" customHeight="1">
      <c r="B96" s="22"/>
      <c r="C96" s="113" t="s">
        <v>200</v>
      </c>
      <c r="D96" s="113" t="s">
        <v>169</v>
      </c>
      <c r="E96" s="114" t="s">
        <v>201</v>
      </c>
      <c r="F96" s="115" t="s">
        <v>202</v>
      </c>
      <c r="G96" s="116" t="s">
        <v>81</v>
      </c>
      <c r="H96" s="117">
        <v>1475</v>
      </c>
      <c r="I96" s="118"/>
      <c r="J96" s="119">
        <f>ROUND($I$96*$H$96,2)</f>
        <v>0</v>
      </c>
      <c r="K96" s="115" t="s">
        <v>172</v>
      </c>
      <c r="L96" s="22"/>
      <c r="M96" s="120"/>
      <c r="N96" s="121" t="s">
        <v>44</v>
      </c>
      <c r="Q96" s="122">
        <v>0</v>
      </c>
      <c r="R96" s="122">
        <f>$Q$96*$H$96</f>
        <v>0</v>
      </c>
      <c r="S96" s="122">
        <v>0</v>
      </c>
      <c r="T96" s="123">
        <f>$S$96*$H$96</f>
        <v>0</v>
      </c>
      <c r="AR96" s="71" t="s">
        <v>117</v>
      </c>
      <c r="AT96" s="71" t="s">
        <v>169</v>
      </c>
      <c r="AU96" s="71" t="s">
        <v>83</v>
      </c>
      <c r="AY96" s="6" t="s">
        <v>167</v>
      </c>
      <c r="BE96" s="124">
        <f>IF($N$96="základní",$J$96,0)</f>
        <v>0</v>
      </c>
      <c r="BF96" s="124">
        <f>IF($N$96="snížená",$J$96,0)</f>
        <v>0</v>
      </c>
      <c r="BG96" s="124">
        <f>IF($N$96="zákl. přenesená",$J$96,0)</f>
        <v>0</v>
      </c>
      <c r="BH96" s="124">
        <f>IF($N$96="sníž. přenesená",$J$96,0)</f>
        <v>0</v>
      </c>
      <c r="BI96" s="124">
        <f>IF($N$96="nulová",$J$96,0)</f>
        <v>0</v>
      </c>
      <c r="BJ96" s="71" t="s">
        <v>22</v>
      </c>
      <c r="BK96" s="124">
        <f>ROUND($I$96*$H$96,2)</f>
        <v>0</v>
      </c>
      <c r="BL96" s="71" t="s">
        <v>117</v>
      </c>
      <c r="BM96" s="71" t="s">
        <v>203</v>
      </c>
    </row>
    <row r="97" spans="2:47" s="6" customFormat="1" ht="16.5" customHeight="1">
      <c r="B97" s="22"/>
      <c r="D97" s="125" t="s">
        <v>174</v>
      </c>
      <c r="F97" s="126" t="s">
        <v>204</v>
      </c>
      <c r="L97" s="22"/>
      <c r="M97" s="48"/>
      <c r="T97" s="49"/>
      <c r="AT97" s="6" t="s">
        <v>174</v>
      </c>
      <c r="AU97" s="6" t="s">
        <v>83</v>
      </c>
    </row>
    <row r="98" spans="2:51" s="6" customFormat="1" ht="15.75" customHeight="1">
      <c r="B98" s="127"/>
      <c r="D98" s="128" t="s">
        <v>176</v>
      </c>
      <c r="E98" s="129"/>
      <c r="F98" s="130" t="s">
        <v>205</v>
      </c>
      <c r="H98" s="131">
        <v>1475</v>
      </c>
      <c r="L98" s="127"/>
      <c r="M98" s="132"/>
      <c r="T98" s="133"/>
      <c r="AT98" s="129" t="s">
        <v>176</v>
      </c>
      <c r="AU98" s="129" t="s">
        <v>83</v>
      </c>
      <c r="AV98" s="129" t="s">
        <v>83</v>
      </c>
      <c r="AW98" s="129" t="s">
        <v>144</v>
      </c>
      <c r="AX98" s="129" t="s">
        <v>22</v>
      </c>
      <c r="AY98" s="129" t="s">
        <v>167</v>
      </c>
    </row>
    <row r="99" spans="2:65" s="6" customFormat="1" ht="15.75" customHeight="1">
      <c r="B99" s="22"/>
      <c r="C99" s="113" t="s">
        <v>206</v>
      </c>
      <c r="D99" s="113" t="s">
        <v>169</v>
      </c>
      <c r="E99" s="114" t="s">
        <v>207</v>
      </c>
      <c r="F99" s="115" t="s">
        <v>208</v>
      </c>
      <c r="G99" s="116" t="s">
        <v>81</v>
      </c>
      <c r="H99" s="117">
        <v>2969</v>
      </c>
      <c r="I99" s="118"/>
      <c r="J99" s="119">
        <f>ROUND($I$99*$H$99,2)</f>
        <v>0</v>
      </c>
      <c r="K99" s="115" t="s">
        <v>172</v>
      </c>
      <c r="L99" s="22"/>
      <c r="M99" s="120"/>
      <c r="N99" s="121" t="s">
        <v>44</v>
      </c>
      <c r="Q99" s="122">
        <v>0</v>
      </c>
      <c r="R99" s="122">
        <f>$Q$99*$H$99</f>
        <v>0</v>
      </c>
      <c r="S99" s="122">
        <v>0</v>
      </c>
      <c r="T99" s="123">
        <f>$S$99*$H$99</f>
        <v>0</v>
      </c>
      <c r="AR99" s="71" t="s">
        <v>117</v>
      </c>
      <c r="AT99" s="71" t="s">
        <v>169</v>
      </c>
      <c r="AU99" s="71" t="s">
        <v>83</v>
      </c>
      <c r="AY99" s="6" t="s">
        <v>167</v>
      </c>
      <c r="BE99" s="124">
        <f>IF($N$99="základní",$J$99,0)</f>
        <v>0</v>
      </c>
      <c r="BF99" s="124">
        <f>IF($N$99="snížená",$J$99,0)</f>
        <v>0</v>
      </c>
      <c r="BG99" s="124">
        <f>IF($N$99="zákl. přenesená",$J$99,0)</f>
        <v>0</v>
      </c>
      <c r="BH99" s="124">
        <f>IF($N$99="sníž. přenesená",$J$99,0)</f>
        <v>0</v>
      </c>
      <c r="BI99" s="124">
        <f>IF($N$99="nulová",$J$99,0)</f>
        <v>0</v>
      </c>
      <c r="BJ99" s="71" t="s">
        <v>22</v>
      </c>
      <c r="BK99" s="124">
        <f>ROUND($I$99*$H$99,2)</f>
        <v>0</v>
      </c>
      <c r="BL99" s="71" t="s">
        <v>117</v>
      </c>
      <c r="BM99" s="71" t="s">
        <v>209</v>
      </c>
    </row>
    <row r="100" spans="2:47" s="6" customFormat="1" ht="16.5" customHeight="1">
      <c r="B100" s="22"/>
      <c r="D100" s="125" t="s">
        <v>174</v>
      </c>
      <c r="F100" s="126" t="s">
        <v>210</v>
      </c>
      <c r="L100" s="22"/>
      <c r="M100" s="48"/>
      <c r="T100" s="49"/>
      <c r="AT100" s="6" t="s">
        <v>174</v>
      </c>
      <c r="AU100" s="6" t="s">
        <v>83</v>
      </c>
    </row>
    <row r="101" spans="2:51" s="6" customFormat="1" ht="15.75" customHeight="1">
      <c r="B101" s="127"/>
      <c r="D101" s="128" t="s">
        <v>176</v>
      </c>
      <c r="E101" s="129"/>
      <c r="F101" s="130" t="s">
        <v>211</v>
      </c>
      <c r="H101" s="131">
        <v>2969</v>
      </c>
      <c r="L101" s="127"/>
      <c r="M101" s="132"/>
      <c r="T101" s="133"/>
      <c r="AT101" s="129" t="s">
        <v>176</v>
      </c>
      <c r="AU101" s="129" t="s">
        <v>83</v>
      </c>
      <c r="AV101" s="129" t="s">
        <v>83</v>
      </c>
      <c r="AW101" s="129" t="s">
        <v>144</v>
      </c>
      <c r="AX101" s="129" t="s">
        <v>22</v>
      </c>
      <c r="AY101" s="129" t="s">
        <v>167</v>
      </c>
    </row>
    <row r="102" spans="2:65" s="6" customFormat="1" ht="15.75" customHeight="1">
      <c r="B102" s="22"/>
      <c r="C102" s="113" t="s">
        <v>212</v>
      </c>
      <c r="D102" s="113" t="s">
        <v>169</v>
      </c>
      <c r="E102" s="114" t="s">
        <v>213</v>
      </c>
      <c r="F102" s="115" t="s">
        <v>214</v>
      </c>
      <c r="G102" s="116" t="s">
        <v>81</v>
      </c>
      <c r="H102" s="117">
        <v>1956</v>
      </c>
      <c r="I102" s="118"/>
      <c r="J102" s="119">
        <f>ROUND($I$102*$H$102,2)</f>
        <v>0</v>
      </c>
      <c r="K102" s="115" t="s">
        <v>172</v>
      </c>
      <c r="L102" s="22"/>
      <c r="M102" s="120"/>
      <c r="N102" s="121" t="s">
        <v>44</v>
      </c>
      <c r="Q102" s="122">
        <v>0</v>
      </c>
      <c r="R102" s="122">
        <f>$Q$102*$H$102</f>
        <v>0</v>
      </c>
      <c r="S102" s="122">
        <v>0</v>
      </c>
      <c r="T102" s="123">
        <f>$S$102*$H$102</f>
        <v>0</v>
      </c>
      <c r="AR102" s="71" t="s">
        <v>117</v>
      </c>
      <c r="AT102" s="71" t="s">
        <v>169</v>
      </c>
      <c r="AU102" s="71" t="s">
        <v>83</v>
      </c>
      <c r="AY102" s="6" t="s">
        <v>167</v>
      </c>
      <c r="BE102" s="124">
        <f>IF($N$102="základní",$J$102,0)</f>
        <v>0</v>
      </c>
      <c r="BF102" s="124">
        <f>IF($N$102="snížená",$J$102,0)</f>
        <v>0</v>
      </c>
      <c r="BG102" s="124">
        <f>IF($N$102="zákl. přenesená",$J$102,0)</f>
        <v>0</v>
      </c>
      <c r="BH102" s="124">
        <f>IF($N$102="sníž. přenesená",$J$102,0)</f>
        <v>0</v>
      </c>
      <c r="BI102" s="124">
        <f>IF($N$102="nulová",$J$102,0)</f>
        <v>0</v>
      </c>
      <c r="BJ102" s="71" t="s">
        <v>22</v>
      </c>
      <c r="BK102" s="124">
        <f>ROUND($I$102*$H$102,2)</f>
        <v>0</v>
      </c>
      <c r="BL102" s="71" t="s">
        <v>117</v>
      </c>
      <c r="BM102" s="71" t="s">
        <v>215</v>
      </c>
    </row>
    <row r="103" spans="2:47" s="6" customFormat="1" ht="16.5" customHeight="1">
      <c r="B103" s="22"/>
      <c r="D103" s="125" t="s">
        <v>174</v>
      </c>
      <c r="F103" s="126" t="s">
        <v>216</v>
      </c>
      <c r="L103" s="22"/>
      <c r="M103" s="48"/>
      <c r="T103" s="49"/>
      <c r="AT103" s="6" t="s">
        <v>174</v>
      </c>
      <c r="AU103" s="6" t="s">
        <v>83</v>
      </c>
    </row>
    <row r="104" spans="2:51" s="6" customFormat="1" ht="15.75" customHeight="1">
      <c r="B104" s="127"/>
      <c r="D104" s="128" t="s">
        <v>176</v>
      </c>
      <c r="E104" s="129"/>
      <c r="F104" s="130" t="s">
        <v>217</v>
      </c>
      <c r="H104" s="131">
        <v>1956</v>
      </c>
      <c r="L104" s="127"/>
      <c r="M104" s="132"/>
      <c r="T104" s="133"/>
      <c r="AT104" s="129" t="s">
        <v>176</v>
      </c>
      <c r="AU104" s="129" t="s">
        <v>83</v>
      </c>
      <c r="AV104" s="129" t="s">
        <v>83</v>
      </c>
      <c r="AW104" s="129" t="s">
        <v>144</v>
      </c>
      <c r="AX104" s="129" t="s">
        <v>22</v>
      </c>
      <c r="AY104" s="129" t="s">
        <v>167</v>
      </c>
    </row>
    <row r="105" spans="2:65" s="6" customFormat="1" ht="15.75" customHeight="1">
      <c r="B105" s="22"/>
      <c r="C105" s="113" t="s">
        <v>27</v>
      </c>
      <c r="D105" s="113" t="s">
        <v>169</v>
      </c>
      <c r="E105" s="114" t="s">
        <v>218</v>
      </c>
      <c r="F105" s="115" t="s">
        <v>219</v>
      </c>
      <c r="G105" s="116" t="s">
        <v>81</v>
      </c>
      <c r="H105" s="117">
        <v>5376</v>
      </c>
      <c r="I105" s="118"/>
      <c r="J105" s="119">
        <f>ROUND($I$105*$H$105,2)</f>
        <v>0</v>
      </c>
      <c r="K105" s="115" t="s">
        <v>172</v>
      </c>
      <c r="L105" s="22"/>
      <c r="M105" s="120"/>
      <c r="N105" s="121" t="s">
        <v>44</v>
      </c>
      <c r="Q105" s="122">
        <v>0</v>
      </c>
      <c r="R105" s="122">
        <f>$Q$105*$H$105</f>
        <v>0</v>
      </c>
      <c r="S105" s="122">
        <v>0</v>
      </c>
      <c r="T105" s="123">
        <f>$S$105*$H$105</f>
        <v>0</v>
      </c>
      <c r="AR105" s="71" t="s">
        <v>117</v>
      </c>
      <c r="AT105" s="71" t="s">
        <v>169</v>
      </c>
      <c r="AU105" s="71" t="s">
        <v>83</v>
      </c>
      <c r="AY105" s="6" t="s">
        <v>167</v>
      </c>
      <c r="BE105" s="124">
        <f>IF($N$105="základní",$J$105,0)</f>
        <v>0</v>
      </c>
      <c r="BF105" s="124">
        <f>IF($N$105="snížená",$J$105,0)</f>
        <v>0</v>
      </c>
      <c r="BG105" s="124">
        <f>IF($N$105="zákl. přenesená",$J$105,0)</f>
        <v>0</v>
      </c>
      <c r="BH105" s="124">
        <f>IF($N$105="sníž. přenesená",$J$105,0)</f>
        <v>0</v>
      </c>
      <c r="BI105" s="124">
        <f>IF($N$105="nulová",$J$105,0)</f>
        <v>0</v>
      </c>
      <c r="BJ105" s="71" t="s">
        <v>22</v>
      </c>
      <c r="BK105" s="124">
        <f>ROUND($I$105*$H$105,2)</f>
        <v>0</v>
      </c>
      <c r="BL105" s="71" t="s">
        <v>117</v>
      </c>
      <c r="BM105" s="71" t="s">
        <v>220</v>
      </c>
    </row>
    <row r="106" spans="2:47" s="6" customFormat="1" ht="16.5" customHeight="1">
      <c r="B106" s="22"/>
      <c r="D106" s="125" t="s">
        <v>174</v>
      </c>
      <c r="F106" s="126" t="s">
        <v>221</v>
      </c>
      <c r="L106" s="22"/>
      <c r="M106" s="48"/>
      <c r="T106" s="49"/>
      <c r="AT106" s="6" t="s">
        <v>174</v>
      </c>
      <c r="AU106" s="6" t="s">
        <v>83</v>
      </c>
    </row>
    <row r="107" spans="2:51" s="6" customFormat="1" ht="15.75" customHeight="1">
      <c r="B107" s="127"/>
      <c r="D107" s="128" t="s">
        <v>176</v>
      </c>
      <c r="E107" s="129"/>
      <c r="F107" s="130" t="s">
        <v>222</v>
      </c>
      <c r="H107" s="131">
        <v>5376</v>
      </c>
      <c r="L107" s="127"/>
      <c r="M107" s="132"/>
      <c r="T107" s="133"/>
      <c r="AT107" s="129" t="s">
        <v>176</v>
      </c>
      <c r="AU107" s="129" t="s">
        <v>83</v>
      </c>
      <c r="AV107" s="129" t="s">
        <v>83</v>
      </c>
      <c r="AW107" s="129" t="s">
        <v>144</v>
      </c>
      <c r="AX107" s="129" t="s">
        <v>22</v>
      </c>
      <c r="AY107" s="129" t="s">
        <v>167</v>
      </c>
    </row>
    <row r="108" spans="2:65" s="6" customFormat="1" ht="15.75" customHeight="1">
      <c r="B108" s="22"/>
      <c r="C108" s="113" t="s">
        <v>223</v>
      </c>
      <c r="D108" s="113" t="s">
        <v>169</v>
      </c>
      <c r="E108" s="114" t="s">
        <v>224</v>
      </c>
      <c r="F108" s="115" t="s">
        <v>225</v>
      </c>
      <c r="G108" s="116" t="s">
        <v>226</v>
      </c>
      <c r="H108" s="117">
        <v>0.444</v>
      </c>
      <c r="I108" s="118"/>
      <c r="J108" s="119">
        <f>ROUND($I$108*$H$108,2)</f>
        <v>0</v>
      </c>
      <c r="K108" s="115" t="s">
        <v>172</v>
      </c>
      <c r="L108" s="22"/>
      <c r="M108" s="120"/>
      <c r="N108" s="121" t="s">
        <v>44</v>
      </c>
      <c r="Q108" s="122">
        <v>0</v>
      </c>
      <c r="R108" s="122">
        <f>$Q$108*$H$108</f>
        <v>0</v>
      </c>
      <c r="S108" s="122">
        <v>0</v>
      </c>
      <c r="T108" s="123">
        <f>$S$108*$H$108</f>
        <v>0</v>
      </c>
      <c r="AR108" s="71" t="s">
        <v>117</v>
      </c>
      <c r="AT108" s="71" t="s">
        <v>169</v>
      </c>
      <c r="AU108" s="71" t="s">
        <v>83</v>
      </c>
      <c r="AY108" s="6" t="s">
        <v>167</v>
      </c>
      <c r="BE108" s="124">
        <f>IF($N$108="základní",$J$108,0)</f>
        <v>0</v>
      </c>
      <c r="BF108" s="124">
        <f>IF($N$108="snížená",$J$108,0)</f>
        <v>0</v>
      </c>
      <c r="BG108" s="124">
        <f>IF($N$108="zákl. přenesená",$J$108,0)</f>
        <v>0</v>
      </c>
      <c r="BH108" s="124">
        <f>IF($N$108="sníž. přenesená",$J$108,0)</f>
        <v>0</v>
      </c>
      <c r="BI108" s="124">
        <f>IF($N$108="nulová",$J$108,0)</f>
        <v>0</v>
      </c>
      <c r="BJ108" s="71" t="s">
        <v>22</v>
      </c>
      <c r="BK108" s="124">
        <f>ROUND($I$108*$H$108,2)</f>
        <v>0</v>
      </c>
      <c r="BL108" s="71" t="s">
        <v>117</v>
      </c>
      <c r="BM108" s="71" t="s">
        <v>227</v>
      </c>
    </row>
    <row r="109" spans="2:47" s="6" customFormat="1" ht="16.5" customHeight="1">
      <c r="B109" s="22"/>
      <c r="D109" s="125" t="s">
        <v>174</v>
      </c>
      <c r="F109" s="126" t="s">
        <v>228</v>
      </c>
      <c r="L109" s="22"/>
      <c r="M109" s="48"/>
      <c r="T109" s="49"/>
      <c r="AT109" s="6" t="s">
        <v>174</v>
      </c>
      <c r="AU109" s="6" t="s">
        <v>83</v>
      </c>
    </row>
    <row r="110" spans="2:51" s="6" customFormat="1" ht="15.75" customHeight="1">
      <c r="B110" s="127"/>
      <c r="D110" s="128" t="s">
        <v>176</v>
      </c>
      <c r="E110" s="129"/>
      <c r="F110" s="130" t="s">
        <v>229</v>
      </c>
      <c r="H110" s="131">
        <v>0.444</v>
      </c>
      <c r="L110" s="127"/>
      <c r="M110" s="132"/>
      <c r="T110" s="133"/>
      <c r="AT110" s="129" t="s">
        <v>176</v>
      </c>
      <c r="AU110" s="129" t="s">
        <v>83</v>
      </c>
      <c r="AV110" s="129" t="s">
        <v>83</v>
      </c>
      <c r="AW110" s="129" t="s">
        <v>144</v>
      </c>
      <c r="AX110" s="129" t="s">
        <v>22</v>
      </c>
      <c r="AY110" s="129" t="s">
        <v>167</v>
      </c>
    </row>
    <row r="111" spans="2:65" s="6" customFormat="1" ht="15.75" customHeight="1">
      <c r="B111" s="22"/>
      <c r="C111" s="134" t="s">
        <v>230</v>
      </c>
      <c r="D111" s="134" t="s">
        <v>231</v>
      </c>
      <c r="E111" s="135" t="s">
        <v>232</v>
      </c>
      <c r="F111" s="136" t="s">
        <v>233</v>
      </c>
      <c r="G111" s="137" t="s">
        <v>234</v>
      </c>
      <c r="H111" s="138">
        <v>13.32</v>
      </c>
      <c r="I111" s="139"/>
      <c r="J111" s="140">
        <f>ROUND($I$111*$H$111,2)</f>
        <v>0</v>
      </c>
      <c r="K111" s="136" t="s">
        <v>172</v>
      </c>
      <c r="L111" s="141"/>
      <c r="M111" s="142"/>
      <c r="N111" s="143" t="s">
        <v>44</v>
      </c>
      <c r="Q111" s="122">
        <v>0.001</v>
      </c>
      <c r="R111" s="122">
        <f>$Q$111*$H$111</f>
        <v>0.01332</v>
      </c>
      <c r="S111" s="122">
        <v>0</v>
      </c>
      <c r="T111" s="123">
        <f>$S$111*$H$111</f>
        <v>0</v>
      </c>
      <c r="AR111" s="71" t="s">
        <v>206</v>
      </c>
      <c r="AT111" s="71" t="s">
        <v>231</v>
      </c>
      <c r="AU111" s="71" t="s">
        <v>83</v>
      </c>
      <c r="AY111" s="6" t="s">
        <v>167</v>
      </c>
      <c r="BE111" s="124">
        <f>IF($N$111="základní",$J$111,0)</f>
        <v>0</v>
      </c>
      <c r="BF111" s="124">
        <f>IF($N$111="snížená",$J$111,0)</f>
        <v>0</v>
      </c>
      <c r="BG111" s="124">
        <f>IF($N$111="zákl. přenesená",$J$111,0)</f>
        <v>0</v>
      </c>
      <c r="BH111" s="124">
        <f>IF($N$111="sníž. přenesená",$J$111,0)</f>
        <v>0</v>
      </c>
      <c r="BI111" s="124">
        <f>IF($N$111="nulová",$J$111,0)</f>
        <v>0</v>
      </c>
      <c r="BJ111" s="71" t="s">
        <v>22</v>
      </c>
      <c r="BK111" s="124">
        <f>ROUND($I$111*$H$111,2)</f>
        <v>0</v>
      </c>
      <c r="BL111" s="71" t="s">
        <v>117</v>
      </c>
      <c r="BM111" s="71" t="s">
        <v>235</v>
      </c>
    </row>
    <row r="112" spans="2:47" s="6" customFormat="1" ht="16.5" customHeight="1">
      <c r="B112" s="22"/>
      <c r="D112" s="125" t="s">
        <v>174</v>
      </c>
      <c r="F112" s="126" t="s">
        <v>236</v>
      </c>
      <c r="L112" s="22"/>
      <c r="M112" s="48"/>
      <c r="T112" s="49"/>
      <c r="AT112" s="6" t="s">
        <v>174</v>
      </c>
      <c r="AU112" s="6" t="s">
        <v>83</v>
      </c>
    </row>
    <row r="113" spans="2:51" s="6" customFormat="1" ht="15.75" customHeight="1">
      <c r="B113" s="127"/>
      <c r="D113" s="128" t="s">
        <v>176</v>
      </c>
      <c r="F113" s="130" t="s">
        <v>237</v>
      </c>
      <c r="H113" s="131">
        <v>13.32</v>
      </c>
      <c r="L113" s="127"/>
      <c r="M113" s="132"/>
      <c r="T113" s="133"/>
      <c r="AT113" s="129" t="s">
        <v>176</v>
      </c>
      <c r="AU113" s="129" t="s">
        <v>83</v>
      </c>
      <c r="AV113" s="129" t="s">
        <v>83</v>
      </c>
      <c r="AW113" s="129" t="s">
        <v>73</v>
      </c>
      <c r="AX113" s="129" t="s">
        <v>22</v>
      </c>
      <c r="AY113" s="129" t="s">
        <v>167</v>
      </c>
    </row>
    <row r="114" spans="2:65" s="6" customFormat="1" ht="15.75" customHeight="1">
      <c r="B114" s="22"/>
      <c r="C114" s="113" t="s">
        <v>238</v>
      </c>
      <c r="D114" s="113" t="s">
        <v>169</v>
      </c>
      <c r="E114" s="114" t="s">
        <v>239</v>
      </c>
      <c r="F114" s="115" t="s">
        <v>240</v>
      </c>
      <c r="G114" s="116" t="s">
        <v>81</v>
      </c>
      <c r="H114" s="117">
        <v>978</v>
      </c>
      <c r="I114" s="118"/>
      <c r="J114" s="119">
        <f>ROUND($I$114*$H$114,2)</f>
        <v>0</v>
      </c>
      <c r="K114" s="115" t="s">
        <v>172</v>
      </c>
      <c r="L114" s="22"/>
      <c r="M114" s="120"/>
      <c r="N114" s="121" t="s">
        <v>44</v>
      </c>
      <c r="Q114" s="122">
        <v>0</v>
      </c>
      <c r="R114" s="122">
        <f>$Q$114*$H$114</f>
        <v>0</v>
      </c>
      <c r="S114" s="122">
        <v>0</v>
      </c>
      <c r="T114" s="123">
        <f>$S$114*$H$114</f>
        <v>0</v>
      </c>
      <c r="AR114" s="71" t="s">
        <v>117</v>
      </c>
      <c r="AT114" s="71" t="s">
        <v>169</v>
      </c>
      <c r="AU114" s="71" t="s">
        <v>83</v>
      </c>
      <c r="AY114" s="6" t="s">
        <v>167</v>
      </c>
      <c r="BE114" s="124">
        <f>IF($N$114="základní",$J$114,0)</f>
        <v>0</v>
      </c>
      <c r="BF114" s="124">
        <f>IF($N$114="snížená",$J$114,0)</f>
        <v>0</v>
      </c>
      <c r="BG114" s="124">
        <f>IF($N$114="zákl. přenesená",$J$114,0)</f>
        <v>0</v>
      </c>
      <c r="BH114" s="124">
        <f>IF($N$114="sníž. přenesená",$J$114,0)</f>
        <v>0</v>
      </c>
      <c r="BI114" s="124">
        <f>IF($N$114="nulová",$J$114,0)</f>
        <v>0</v>
      </c>
      <c r="BJ114" s="71" t="s">
        <v>22</v>
      </c>
      <c r="BK114" s="124">
        <f>ROUND($I$114*$H$114,2)</f>
        <v>0</v>
      </c>
      <c r="BL114" s="71" t="s">
        <v>117</v>
      </c>
      <c r="BM114" s="71" t="s">
        <v>241</v>
      </c>
    </row>
    <row r="115" spans="2:47" s="6" customFormat="1" ht="27" customHeight="1">
      <c r="B115" s="22"/>
      <c r="D115" s="125" t="s">
        <v>174</v>
      </c>
      <c r="F115" s="126" t="s">
        <v>242</v>
      </c>
      <c r="L115" s="22"/>
      <c r="M115" s="48"/>
      <c r="T115" s="49"/>
      <c r="AT115" s="6" t="s">
        <v>174</v>
      </c>
      <c r="AU115" s="6" t="s">
        <v>83</v>
      </c>
    </row>
    <row r="116" spans="2:51" s="6" customFormat="1" ht="15.75" customHeight="1">
      <c r="B116" s="127"/>
      <c r="D116" s="128" t="s">
        <v>176</v>
      </c>
      <c r="E116" s="129"/>
      <c r="F116" s="130" t="s">
        <v>134</v>
      </c>
      <c r="H116" s="131">
        <v>978</v>
      </c>
      <c r="L116" s="127"/>
      <c r="M116" s="132"/>
      <c r="T116" s="133"/>
      <c r="AT116" s="129" t="s">
        <v>176</v>
      </c>
      <c r="AU116" s="129" t="s">
        <v>83</v>
      </c>
      <c r="AV116" s="129" t="s">
        <v>83</v>
      </c>
      <c r="AW116" s="129" t="s">
        <v>144</v>
      </c>
      <c r="AX116" s="129" t="s">
        <v>22</v>
      </c>
      <c r="AY116" s="129" t="s">
        <v>167</v>
      </c>
    </row>
    <row r="117" spans="2:65" s="6" customFormat="1" ht="15.75" customHeight="1">
      <c r="B117" s="22"/>
      <c r="C117" s="113" t="s">
        <v>243</v>
      </c>
      <c r="D117" s="113" t="s">
        <v>169</v>
      </c>
      <c r="E117" s="114" t="s">
        <v>244</v>
      </c>
      <c r="F117" s="115" t="s">
        <v>245</v>
      </c>
      <c r="G117" s="116" t="s">
        <v>81</v>
      </c>
      <c r="H117" s="117">
        <v>2688</v>
      </c>
      <c r="I117" s="118"/>
      <c r="J117" s="119">
        <f>ROUND($I$117*$H$117,2)</f>
        <v>0</v>
      </c>
      <c r="K117" s="115" t="s">
        <v>172</v>
      </c>
      <c r="L117" s="22"/>
      <c r="M117" s="120"/>
      <c r="N117" s="121" t="s">
        <v>44</v>
      </c>
      <c r="Q117" s="122">
        <v>0</v>
      </c>
      <c r="R117" s="122">
        <f>$Q$117*$H$117</f>
        <v>0</v>
      </c>
      <c r="S117" s="122">
        <v>0</v>
      </c>
      <c r="T117" s="123">
        <f>$S$117*$H$117</f>
        <v>0</v>
      </c>
      <c r="AR117" s="71" t="s">
        <v>117</v>
      </c>
      <c r="AT117" s="71" t="s">
        <v>169</v>
      </c>
      <c r="AU117" s="71" t="s">
        <v>83</v>
      </c>
      <c r="AY117" s="6" t="s">
        <v>167</v>
      </c>
      <c r="BE117" s="124">
        <f>IF($N$117="základní",$J$117,0)</f>
        <v>0</v>
      </c>
      <c r="BF117" s="124">
        <f>IF($N$117="snížená",$J$117,0)</f>
        <v>0</v>
      </c>
      <c r="BG117" s="124">
        <f>IF($N$117="zákl. přenesená",$J$117,0)</f>
        <v>0</v>
      </c>
      <c r="BH117" s="124">
        <f>IF($N$117="sníž. přenesená",$J$117,0)</f>
        <v>0</v>
      </c>
      <c r="BI117" s="124">
        <f>IF($N$117="nulová",$J$117,0)</f>
        <v>0</v>
      </c>
      <c r="BJ117" s="71" t="s">
        <v>22</v>
      </c>
      <c r="BK117" s="124">
        <f>ROUND($I$117*$H$117,2)</f>
        <v>0</v>
      </c>
      <c r="BL117" s="71" t="s">
        <v>117</v>
      </c>
      <c r="BM117" s="71" t="s">
        <v>246</v>
      </c>
    </row>
    <row r="118" spans="2:47" s="6" customFormat="1" ht="27" customHeight="1">
      <c r="B118" s="22"/>
      <c r="D118" s="125" t="s">
        <v>174</v>
      </c>
      <c r="F118" s="126" t="s">
        <v>247</v>
      </c>
      <c r="L118" s="22"/>
      <c r="M118" s="48"/>
      <c r="T118" s="49"/>
      <c r="AT118" s="6" t="s">
        <v>174</v>
      </c>
      <c r="AU118" s="6" t="s">
        <v>83</v>
      </c>
    </row>
    <row r="119" spans="2:51" s="6" customFormat="1" ht="15.75" customHeight="1">
      <c r="B119" s="127"/>
      <c r="D119" s="128" t="s">
        <v>176</v>
      </c>
      <c r="E119" s="129"/>
      <c r="F119" s="130" t="s">
        <v>137</v>
      </c>
      <c r="H119" s="131">
        <v>2688</v>
      </c>
      <c r="L119" s="127"/>
      <c r="M119" s="132"/>
      <c r="T119" s="133"/>
      <c r="AT119" s="129" t="s">
        <v>176</v>
      </c>
      <c r="AU119" s="129" t="s">
        <v>83</v>
      </c>
      <c r="AV119" s="129" t="s">
        <v>83</v>
      </c>
      <c r="AW119" s="129" t="s">
        <v>144</v>
      </c>
      <c r="AX119" s="129" t="s">
        <v>22</v>
      </c>
      <c r="AY119" s="129" t="s">
        <v>167</v>
      </c>
    </row>
    <row r="120" spans="2:65" s="6" customFormat="1" ht="15.75" customHeight="1">
      <c r="B120" s="22"/>
      <c r="C120" s="134" t="s">
        <v>9</v>
      </c>
      <c r="D120" s="134" t="s">
        <v>231</v>
      </c>
      <c r="E120" s="135" t="s">
        <v>248</v>
      </c>
      <c r="F120" s="136" t="s">
        <v>249</v>
      </c>
      <c r="G120" s="137" t="s">
        <v>250</v>
      </c>
      <c r="H120" s="138">
        <v>73.32</v>
      </c>
      <c r="I120" s="139"/>
      <c r="J120" s="140">
        <f>ROUND($I$120*$H$120,2)</f>
        <v>0</v>
      </c>
      <c r="K120" s="136" t="s">
        <v>172</v>
      </c>
      <c r="L120" s="141"/>
      <c r="M120" s="142"/>
      <c r="N120" s="143" t="s">
        <v>44</v>
      </c>
      <c r="Q120" s="122">
        <v>0.001</v>
      </c>
      <c r="R120" s="122">
        <f>$Q$120*$H$120</f>
        <v>0.07332</v>
      </c>
      <c r="S120" s="122">
        <v>0</v>
      </c>
      <c r="T120" s="123">
        <f>$S$120*$H$120</f>
        <v>0</v>
      </c>
      <c r="AR120" s="71" t="s">
        <v>206</v>
      </c>
      <c r="AT120" s="71" t="s">
        <v>231</v>
      </c>
      <c r="AU120" s="71" t="s">
        <v>83</v>
      </c>
      <c r="AY120" s="6" t="s">
        <v>167</v>
      </c>
      <c r="BE120" s="124">
        <f>IF($N$120="základní",$J$120,0)</f>
        <v>0</v>
      </c>
      <c r="BF120" s="124">
        <f>IF($N$120="snížená",$J$120,0)</f>
        <v>0</v>
      </c>
      <c r="BG120" s="124">
        <f>IF($N$120="zákl. přenesená",$J$120,0)</f>
        <v>0</v>
      </c>
      <c r="BH120" s="124">
        <f>IF($N$120="sníž. přenesená",$J$120,0)</f>
        <v>0</v>
      </c>
      <c r="BI120" s="124">
        <f>IF($N$120="nulová",$J$120,0)</f>
        <v>0</v>
      </c>
      <c r="BJ120" s="71" t="s">
        <v>22</v>
      </c>
      <c r="BK120" s="124">
        <f>ROUND($I$120*$H$120,2)</f>
        <v>0</v>
      </c>
      <c r="BL120" s="71" t="s">
        <v>117</v>
      </c>
      <c r="BM120" s="71" t="s">
        <v>251</v>
      </c>
    </row>
    <row r="121" spans="2:47" s="6" customFormat="1" ht="16.5" customHeight="1">
      <c r="B121" s="22"/>
      <c r="D121" s="125" t="s">
        <v>174</v>
      </c>
      <c r="F121" s="126" t="s">
        <v>252</v>
      </c>
      <c r="L121" s="22"/>
      <c r="M121" s="48"/>
      <c r="T121" s="49"/>
      <c r="AT121" s="6" t="s">
        <v>174</v>
      </c>
      <c r="AU121" s="6" t="s">
        <v>83</v>
      </c>
    </row>
    <row r="122" spans="2:51" s="6" customFormat="1" ht="15.75" customHeight="1">
      <c r="B122" s="127"/>
      <c r="D122" s="128" t="s">
        <v>176</v>
      </c>
      <c r="E122" s="129"/>
      <c r="F122" s="130" t="s">
        <v>253</v>
      </c>
      <c r="H122" s="131">
        <v>73.32</v>
      </c>
      <c r="L122" s="127"/>
      <c r="M122" s="132"/>
      <c r="T122" s="133"/>
      <c r="AT122" s="129" t="s">
        <v>176</v>
      </c>
      <c r="AU122" s="129" t="s">
        <v>83</v>
      </c>
      <c r="AV122" s="129" t="s">
        <v>83</v>
      </c>
      <c r="AW122" s="129" t="s">
        <v>144</v>
      </c>
      <c r="AX122" s="129" t="s">
        <v>22</v>
      </c>
      <c r="AY122" s="129" t="s">
        <v>167</v>
      </c>
    </row>
    <row r="123" spans="2:65" s="6" customFormat="1" ht="15.75" customHeight="1">
      <c r="B123" s="22"/>
      <c r="C123" s="113" t="s">
        <v>254</v>
      </c>
      <c r="D123" s="113" t="s">
        <v>169</v>
      </c>
      <c r="E123" s="114" t="s">
        <v>255</v>
      </c>
      <c r="F123" s="115" t="s">
        <v>256</v>
      </c>
      <c r="G123" s="116" t="s">
        <v>257</v>
      </c>
      <c r="H123" s="117">
        <v>4</v>
      </c>
      <c r="I123" s="118"/>
      <c r="J123" s="119">
        <f>ROUND($I$123*$H$123,2)</f>
        <v>0</v>
      </c>
      <c r="K123" s="115" t="s">
        <v>172</v>
      </c>
      <c r="L123" s="22"/>
      <c r="M123" s="120"/>
      <c r="N123" s="121" t="s">
        <v>44</v>
      </c>
      <c r="Q123" s="122">
        <v>0</v>
      </c>
      <c r="R123" s="122">
        <f>$Q$123*$H$123</f>
        <v>0</v>
      </c>
      <c r="S123" s="122">
        <v>0</v>
      </c>
      <c r="T123" s="123">
        <f>$S$123*$H$123</f>
        <v>0</v>
      </c>
      <c r="AR123" s="71" t="s">
        <v>117</v>
      </c>
      <c r="AT123" s="71" t="s">
        <v>169</v>
      </c>
      <c r="AU123" s="71" t="s">
        <v>83</v>
      </c>
      <c r="AY123" s="6" t="s">
        <v>167</v>
      </c>
      <c r="BE123" s="124">
        <f>IF($N$123="základní",$J$123,0)</f>
        <v>0</v>
      </c>
      <c r="BF123" s="124">
        <f>IF($N$123="snížená",$J$123,0)</f>
        <v>0</v>
      </c>
      <c r="BG123" s="124">
        <f>IF($N$123="zákl. přenesená",$J$123,0)</f>
        <v>0</v>
      </c>
      <c r="BH123" s="124">
        <f>IF($N$123="sníž. přenesená",$J$123,0)</f>
        <v>0</v>
      </c>
      <c r="BI123" s="124">
        <f>IF($N$123="nulová",$J$123,0)</f>
        <v>0</v>
      </c>
      <c r="BJ123" s="71" t="s">
        <v>22</v>
      </c>
      <c r="BK123" s="124">
        <f>ROUND($I$123*$H$123,2)</f>
        <v>0</v>
      </c>
      <c r="BL123" s="71" t="s">
        <v>117</v>
      </c>
      <c r="BM123" s="71" t="s">
        <v>258</v>
      </c>
    </row>
    <row r="124" spans="2:47" s="6" customFormat="1" ht="16.5" customHeight="1">
      <c r="B124" s="22"/>
      <c r="D124" s="125" t="s">
        <v>174</v>
      </c>
      <c r="F124" s="126" t="s">
        <v>259</v>
      </c>
      <c r="L124" s="22"/>
      <c r="M124" s="48"/>
      <c r="T124" s="49"/>
      <c r="AT124" s="6" t="s">
        <v>174</v>
      </c>
      <c r="AU124" s="6" t="s">
        <v>83</v>
      </c>
    </row>
    <row r="125" spans="2:51" s="6" customFormat="1" ht="15.75" customHeight="1">
      <c r="B125" s="127"/>
      <c r="D125" s="128" t="s">
        <v>176</v>
      </c>
      <c r="E125" s="129"/>
      <c r="F125" s="130" t="s">
        <v>260</v>
      </c>
      <c r="H125" s="131">
        <v>4</v>
      </c>
      <c r="L125" s="127"/>
      <c r="M125" s="132"/>
      <c r="T125" s="133"/>
      <c r="AT125" s="129" t="s">
        <v>176</v>
      </c>
      <c r="AU125" s="129" t="s">
        <v>83</v>
      </c>
      <c r="AV125" s="129" t="s">
        <v>83</v>
      </c>
      <c r="AW125" s="129" t="s">
        <v>144</v>
      </c>
      <c r="AX125" s="129" t="s">
        <v>22</v>
      </c>
      <c r="AY125" s="129" t="s">
        <v>167</v>
      </c>
    </row>
    <row r="126" spans="2:65" s="6" customFormat="1" ht="15.75" customHeight="1">
      <c r="B126" s="22"/>
      <c r="C126" s="113" t="s">
        <v>261</v>
      </c>
      <c r="D126" s="113" t="s">
        <v>169</v>
      </c>
      <c r="E126" s="114" t="s">
        <v>262</v>
      </c>
      <c r="F126" s="115" t="s">
        <v>263</v>
      </c>
      <c r="G126" s="116" t="s">
        <v>257</v>
      </c>
      <c r="H126" s="117">
        <v>1</v>
      </c>
      <c r="I126" s="118"/>
      <c r="J126" s="119">
        <f>ROUND($I$126*$H$126,2)</f>
        <v>0</v>
      </c>
      <c r="K126" s="115" t="s">
        <v>172</v>
      </c>
      <c r="L126" s="22"/>
      <c r="M126" s="120"/>
      <c r="N126" s="121" t="s">
        <v>44</v>
      </c>
      <c r="Q126" s="122">
        <v>0</v>
      </c>
      <c r="R126" s="122">
        <f>$Q$126*$H$126</f>
        <v>0</v>
      </c>
      <c r="S126" s="122">
        <v>0</v>
      </c>
      <c r="T126" s="123">
        <f>$S$126*$H$126</f>
        <v>0</v>
      </c>
      <c r="AR126" s="71" t="s">
        <v>117</v>
      </c>
      <c r="AT126" s="71" t="s">
        <v>169</v>
      </c>
      <c r="AU126" s="71" t="s">
        <v>83</v>
      </c>
      <c r="AY126" s="6" t="s">
        <v>167</v>
      </c>
      <c r="BE126" s="124">
        <f>IF($N$126="základní",$J$126,0)</f>
        <v>0</v>
      </c>
      <c r="BF126" s="124">
        <f>IF($N$126="snížená",$J$126,0)</f>
        <v>0</v>
      </c>
      <c r="BG126" s="124">
        <f>IF($N$126="zákl. přenesená",$J$126,0)</f>
        <v>0</v>
      </c>
      <c r="BH126" s="124">
        <f>IF($N$126="sníž. přenesená",$J$126,0)</f>
        <v>0</v>
      </c>
      <c r="BI126" s="124">
        <f>IF($N$126="nulová",$J$126,0)</f>
        <v>0</v>
      </c>
      <c r="BJ126" s="71" t="s">
        <v>22</v>
      </c>
      <c r="BK126" s="124">
        <f>ROUND($I$126*$H$126,2)</f>
        <v>0</v>
      </c>
      <c r="BL126" s="71" t="s">
        <v>117</v>
      </c>
      <c r="BM126" s="71" t="s">
        <v>264</v>
      </c>
    </row>
    <row r="127" spans="2:47" s="6" customFormat="1" ht="16.5" customHeight="1">
      <c r="B127" s="22"/>
      <c r="D127" s="125" t="s">
        <v>174</v>
      </c>
      <c r="F127" s="126" t="s">
        <v>265</v>
      </c>
      <c r="L127" s="22"/>
      <c r="M127" s="48"/>
      <c r="T127" s="49"/>
      <c r="AT127" s="6" t="s">
        <v>174</v>
      </c>
      <c r="AU127" s="6" t="s">
        <v>83</v>
      </c>
    </row>
    <row r="128" spans="2:51" s="6" customFormat="1" ht="15.75" customHeight="1">
      <c r="B128" s="127"/>
      <c r="D128" s="128" t="s">
        <v>176</v>
      </c>
      <c r="E128" s="129"/>
      <c r="F128" s="130" t="s">
        <v>266</v>
      </c>
      <c r="H128" s="131">
        <v>1</v>
      </c>
      <c r="L128" s="127"/>
      <c r="M128" s="132"/>
      <c r="T128" s="133"/>
      <c r="AT128" s="129" t="s">
        <v>176</v>
      </c>
      <c r="AU128" s="129" t="s">
        <v>83</v>
      </c>
      <c r="AV128" s="129" t="s">
        <v>83</v>
      </c>
      <c r="AW128" s="129" t="s">
        <v>144</v>
      </c>
      <c r="AX128" s="129" t="s">
        <v>22</v>
      </c>
      <c r="AY128" s="129" t="s">
        <v>167</v>
      </c>
    </row>
    <row r="129" spans="2:65" s="6" customFormat="1" ht="15.75" customHeight="1">
      <c r="B129" s="22"/>
      <c r="C129" s="113" t="s">
        <v>267</v>
      </c>
      <c r="D129" s="113" t="s">
        <v>169</v>
      </c>
      <c r="E129" s="114" t="s">
        <v>268</v>
      </c>
      <c r="F129" s="115" t="s">
        <v>269</v>
      </c>
      <c r="G129" s="116" t="s">
        <v>257</v>
      </c>
      <c r="H129" s="117">
        <v>3</v>
      </c>
      <c r="I129" s="118"/>
      <c r="J129" s="119">
        <f>ROUND($I$129*$H$129,2)</f>
        <v>0</v>
      </c>
      <c r="K129" s="115" t="s">
        <v>172</v>
      </c>
      <c r="L129" s="22"/>
      <c r="M129" s="120"/>
      <c r="N129" s="121" t="s">
        <v>44</v>
      </c>
      <c r="Q129" s="122">
        <v>0</v>
      </c>
      <c r="R129" s="122">
        <f>$Q$129*$H$129</f>
        <v>0</v>
      </c>
      <c r="S129" s="122">
        <v>0</v>
      </c>
      <c r="T129" s="123">
        <f>$S$129*$H$129</f>
        <v>0</v>
      </c>
      <c r="AR129" s="71" t="s">
        <v>117</v>
      </c>
      <c r="AT129" s="71" t="s">
        <v>169</v>
      </c>
      <c r="AU129" s="71" t="s">
        <v>83</v>
      </c>
      <c r="AY129" s="6" t="s">
        <v>167</v>
      </c>
      <c r="BE129" s="124">
        <f>IF($N$129="základní",$J$129,0)</f>
        <v>0</v>
      </c>
      <c r="BF129" s="124">
        <f>IF($N$129="snížená",$J$129,0)</f>
        <v>0</v>
      </c>
      <c r="BG129" s="124">
        <f>IF($N$129="zákl. přenesená",$J$129,0)</f>
        <v>0</v>
      </c>
      <c r="BH129" s="124">
        <f>IF($N$129="sníž. přenesená",$J$129,0)</f>
        <v>0</v>
      </c>
      <c r="BI129" s="124">
        <f>IF($N$129="nulová",$J$129,0)</f>
        <v>0</v>
      </c>
      <c r="BJ129" s="71" t="s">
        <v>22</v>
      </c>
      <c r="BK129" s="124">
        <f>ROUND($I$129*$H$129,2)</f>
        <v>0</v>
      </c>
      <c r="BL129" s="71" t="s">
        <v>117</v>
      </c>
      <c r="BM129" s="71" t="s">
        <v>270</v>
      </c>
    </row>
    <row r="130" spans="2:47" s="6" customFormat="1" ht="16.5" customHeight="1">
      <c r="B130" s="22"/>
      <c r="D130" s="125" t="s">
        <v>174</v>
      </c>
      <c r="F130" s="126" t="s">
        <v>271</v>
      </c>
      <c r="L130" s="22"/>
      <c r="M130" s="48"/>
      <c r="T130" s="49"/>
      <c r="AT130" s="6" t="s">
        <v>174</v>
      </c>
      <c r="AU130" s="6" t="s">
        <v>83</v>
      </c>
    </row>
    <row r="131" spans="2:51" s="6" customFormat="1" ht="15.75" customHeight="1">
      <c r="B131" s="127"/>
      <c r="D131" s="128" t="s">
        <v>176</v>
      </c>
      <c r="E131" s="129"/>
      <c r="F131" s="130" t="s">
        <v>272</v>
      </c>
      <c r="H131" s="131">
        <v>3</v>
      </c>
      <c r="L131" s="127"/>
      <c r="M131" s="132"/>
      <c r="T131" s="133"/>
      <c r="AT131" s="129" t="s">
        <v>176</v>
      </c>
      <c r="AU131" s="129" t="s">
        <v>83</v>
      </c>
      <c r="AV131" s="129" t="s">
        <v>83</v>
      </c>
      <c r="AW131" s="129" t="s">
        <v>144</v>
      </c>
      <c r="AX131" s="129" t="s">
        <v>22</v>
      </c>
      <c r="AY131" s="129" t="s">
        <v>167</v>
      </c>
    </row>
    <row r="132" spans="2:65" s="6" customFormat="1" ht="15.75" customHeight="1">
      <c r="B132" s="22"/>
      <c r="C132" s="113" t="s">
        <v>130</v>
      </c>
      <c r="D132" s="113" t="s">
        <v>169</v>
      </c>
      <c r="E132" s="114" t="s">
        <v>273</v>
      </c>
      <c r="F132" s="115" t="s">
        <v>274</v>
      </c>
      <c r="G132" s="116" t="s">
        <v>81</v>
      </c>
      <c r="H132" s="117">
        <v>1.634</v>
      </c>
      <c r="I132" s="118"/>
      <c r="J132" s="119">
        <f>ROUND($I$132*$H$132,2)</f>
        <v>0</v>
      </c>
      <c r="K132" s="115" t="s">
        <v>172</v>
      </c>
      <c r="L132" s="22"/>
      <c r="M132" s="120"/>
      <c r="N132" s="121" t="s">
        <v>44</v>
      </c>
      <c r="Q132" s="122">
        <v>0</v>
      </c>
      <c r="R132" s="122">
        <f>$Q$132*$H$132</f>
        <v>0</v>
      </c>
      <c r="S132" s="122">
        <v>0</v>
      </c>
      <c r="T132" s="123">
        <f>$S$132*$H$132</f>
        <v>0</v>
      </c>
      <c r="AR132" s="71" t="s">
        <v>117</v>
      </c>
      <c r="AT132" s="71" t="s">
        <v>169</v>
      </c>
      <c r="AU132" s="71" t="s">
        <v>83</v>
      </c>
      <c r="AY132" s="6" t="s">
        <v>167</v>
      </c>
      <c r="BE132" s="124">
        <f>IF($N$132="základní",$J$132,0)</f>
        <v>0</v>
      </c>
      <c r="BF132" s="124">
        <f>IF($N$132="snížená",$J$132,0)</f>
        <v>0</v>
      </c>
      <c r="BG132" s="124">
        <f>IF($N$132="zákl. přenesená",$J$132,0)</f>
        <v>0</v>
      </c>
      <c r="BH132" s="124">
        <f>IF($N$132="sníž. přenesená",$J$132,0)</f>
        <v>0</v>
      </c>
      <c r="BI132" s="124">
        <f>IF($N$132="nulová",$J$132,0)</f>
        <v>0</v>
      </c>
      <c r="BJ132" s="71" t="s">
        <v>22</v>
      </c>
      <c r="BK132" s="124">
        <f>ROUND($I$132*$H$132,2)</f>
        <v>0</v>
      </c>
      <c r="BL132" s="71" t="s">
        <v>117</v>
      </c>
      <c r="BM132" s="71" t="s">
        <v>275</v>
      </c>
    </row>
    <row r="133" spans="2:47" s="6" customFormat="1" ht="16.5" customHeight="1">
      <c r="B133" s="22"/>
      <c r="D133" s="125" t="s">
        <v>174</v>
      </c>
      <c r="F133" s="126" t="s">
        <v>276</v>
      </c>
      <c r="L133" s="22"/>
      <c r="M133" s="48"/>
      <c r="T133" s="49"/>
      <c r="AT133" s="6" t="s">
        <v>174</v>
      </c>
      <c r="AU133" s="6" t="s">
        <v>83</v>
      </c>
    </row>
    <row r="134" spans="2:51" s="6" customFormat="1" ht="15.75" customHeight="1">
      <c r="B134" s="127"/>
      <c r="D134" s="128" t="s">
        <v>176</v>
      </c>
      <c r="E134" s="129"/>
      <c r="F134" s="130" t="s">
        <v>112</v>
      </c>
      <c r="H134" s="131">
        <v>1.634</v>
      </c>
      <c r="L134" s="127"/>
      <c r="M134" s="132"/>
      <c r="T134" s="133"/>
      <c r="AT134" s="129" t="s">
        <v>176</v>
      </c>
      <c r="AU134" s="129" t="s">
        <v>83</v>
      </c>
      <c r="AV134" s="129" t="s">
        <v>83</v>
      </c>
      <c r="AW134" s="129" t="s">
        <v>144</v>
      </c>
      <c r="AX134" s="129" t="s">
        <v>22</v>
      </c>
      <c r="AY134" s="129" t="s">
        <v>167</v>
      </c>
    </row>
    <row r="135" spans="2:65" s="6" customFormat="1" ht="15.75" customHeight="1">
      <c r="B135" s="22"/>
      <c r="C135" s="113" t="s">
        <v>277</v>
      </c>
      <c r="D135" s="113" t="s">
        <v>169</v>
      </c>
      <c r="E135" s="114" t="s">
        <v>278</v>
      </c>
      <c r="F135" s="115" t="s">
        <v>279</v>
      </c>
      <c r="G135" s="116" t="s">
        <v>81</v>
      </c>
      <c r="H135" s="117">
        <v>1.634</v>
      </c>
      <c r="I135" s="118"/>
      <c r="J135" s="119">
        <f>ROUND($I$135*$H$135,2)</f>
        <v>0</v>
      </c>
      <c r="K135" s="115" t="s">
        <v>172</v>
      </c>
      <c r="L135" s="22"/>
      <c r="M135" s="120"/>
      <c r="N135" s="121" t="s">
        <v>44</v>
      </c>
      <c r="Q135" s="122">
        <v>0</v>
      </c>
      <c r="R135" s="122">
        <f>$Q$135*$H$135</f>
        <v>0</v>
      </c>
      <c r="S135" s="122">
        <v>0</v>
      </c>
      <c r="T135" s="123">
        <f>$S$135*$H$135</f>
        <v>0</v>
      </c>
      <c r="AR135" s="71" t="s">
        <v>117</v>
      </c>
      <c r="AT135" s="71" t="s">
        <v>169</v>
      </c>
      <c r="AU135" s="71" t="s">
        <v>83</v>
      </c>
      <c r="AY135" s="6" t="s">
        <v>167</v>
      </c>
      <c r="BE135" s="124">
        <f>IF($N$135="základní",$J$135,0)</f>
        <v>0</v>
      </c>
      <c r="BF135" s="124">
        <f>IF($N$135="snížená",$J$135,0)</f>
        <v>0</v>
      </c>
      <c r="BG135" s="124">
        <f>IF($N$135="zákl. přenesená",$J$135,0)</f>
        <v>0</v>
      </c>
      <c r="BH135" s="124">
        <f>IF($N$135="sníž. přenesená",$J$135,0)</f>
        <v>0</v>
      </c>
      <c r="BI135" s="124">
        <f>IF($N$135="nulová",$J$135,0)</f>
        <v>0</v>
      </c>
      <c r="BJ135" s="71" t="s">
        <v>22</v>
      </c>
      <c r="BK135" s="124">
        <f>ROUND($I$135*$H$135,2)</f>
        <v>0</v>
      </c>
      <c r="BL135" s="71" t="s">
        <v>117</v>
      </c>
      <c r="BM135" s="71" t="s">
        <v>280</v>
      </c>
    </row>
    <row r="136" spans="2:47" s="6" customFormat="1" ht="16.5" customHeight="1">
      <c r="B136" s="22"/>
      <c r="D136" s="125" t="s">
        <v>174</v>
      </c>
      <c r="F136" s="126" t="s">
        <v>281</v>
      </c>
      <c r="L136" s="22"/>
      <c r="M136" s="48"/>
      <c r="T136" s="49"/>
      <c r="AT136" s="6" t="s">
        <v>174</v>
      </c>
      <c r="AU136" s="6" t="s">
        <v>83</v>
      </c>
    </row>
    <row r="137" spans="2:51" s="6" customFormat="1" ht="15.75" customHeight="1">
      <c r="B137" s="127"/>
      <c r="D137" s="128" t="s">
        <v>176</v>
      </c>
      <c r="E137" s="129"/>
      <c r="F137" s="130" t="s">
        <v>112</v>
      </c>
      <c r="H137" s="131">
        <v>1.634</v>
      </c>
      <c r="L137" s="127"/>
      <c r="M137" s="132"/>
      <c r="T137" s="133"/>
      <c r="AT137" s="129" t="s">
        <v>176</v>
      </c>
      <c r="AU137" s="129" t="s">
        <v>83</v>
      </c>
      <c r="AV137" s="129" t="s">
        <v>83</v>
      </c>
      <c r="AW137" s="129" t="s">
        <v>144</v>
      </c>
      <c r="AX137" s="129" t="s">
        <v>22</v>
      </c>
      <c r="AY137" s="129" t="s">
        <v>167</v>
      </c>
    </row>
    <row r="138" spans="2:65" s="6" customFormat="1" ht="15.75" customHeight="1">
      <c r="B138" s="22"/>
      <c r="C138" s="113" t="s">
        <v>8</v>
      </c>
      <c r="D138" s="113" t="s">
        <v>169</v>
      </c>
      <c r="E138" s="114" t="s">
        <v>282</v>
      </c>
      <c r="F138" s="115" t="s">
        <v>283</v>
      </c>
      <c r="G138" s="116" t="s">
        <v>257</v>
      </c>
      <c r="H138" s="117">
        <v>4</v>
      </c>
      <c r="I138" s="118"/>
      <c r="J138" s="119">
        <f>ROUND($I$138*$H$138,2)</f>
        <v>0</v>
      </c>
      <c r="K138" s="115" t="s">
        <v>172</v>
      </c>
      <c r="L138" s="22"/>
      <c r="M138" s="120"/>
      <c r="N138" s="121" t="s">
        <v>44</v>
      </c>
      <c r="Q138" s="122">
        <v>0</v>
      </c>
      <c r="R138" s="122">
        <f>$Q$138*$H$138</f>
        <v>0</v>
      </c>
      <c r="S138" s="122">
        <v>0</v>
      </c>
      <c r="T138" s="123">
        <f>$S$138*$H$138</f>
        <v>0</v>
      </c>
      <c r="AR138" s="71" t="s">
        <v>117</v>
      </c>
      <c r="AT138" s="71" t="s">
        <v>169</v>
      </c>
      <c r="AU138" s="71" t="s">
        <v>83</v>
      </c>
      <c r="AY138" s="6" t="s">
        <v>167</v>
      </c>
      <c r="BE138" s="124">
        <f>IF($N$138="základní",$J$138,0)</f>
        <v>0</v>
      </c>
      <c r="BF138" s="124">
        <f>IF($N$138="snížená",$J$138,0)</f>
        <v>0</v>
      </c>
      <c r="BG138" s="124">
        <f>IF($N$138="zákl. přenesená",$J$138,0)</f>
        <v>0</v>
      </c>
      <c r="BH138" s="124">
        <f>IF($N$138="sníž. přenesená",$J$138,0)</f>
        <v>0</v>
      </c>
      <c r="BI138" s="124">
        <f>IF($N$138="nulová",$J$138,0)</f>
        <v>0</v>
      </c>
      <c r="BJ138" s="71" t="s">
        <v>22</v>
      </c>
      <c r="BK138" s="124">
        <f>ROUND($I$138*$H$138,2)</f>
        <v>0</v>
      </c>
      <c r="BL138" s="71" t="s">
        <v>117</v>
      </c>
      <c r="BM138" s="71" t="s">
        <v>284</v>
      </c>
    </row>
    <row r="139" spans="2:47" s="6" customFormat="1" ht="27" customHeight="1">
      <c r="B139" s="22"/>
      <c r="D139" s="125" t="s">
        <v>174</v>
      </c>
      <c r="F139" s="126" t="s">
        <v>285</v>
      </c>
      <c r="L139" s="22"/>
      <c r="M139" s="48"/>
      <c r="T139" s="49"/>
      <c r="AT139" s="6" t="s">
        <v>174</v>
      </c>
      <c r="AU139" s="6" t="s">
        <v>83</v>
      </c>
    </row>
    <row r="140" spans="2:51" s="6" customFormat="1" ht="15.75" customHeight="1">
      <c r="B140" s="127"/>
      <c r="D140" s="128" t="s">
        <v>176</v>
      </c>
      <c r="E140" s="129"/>
      <c r="F140" s="130" t="s">
        <v>115</v>
      </c>
      <c r="H140" s="131">
        <v>4</v>
      </c>
      <c r="L140" s="127"/>
      <c r="M140" s="132"/>
      <c r="T140" s="133"/>
      <c r="AT140" s="129" t="s">
        <v>176</v>
      </c>
      <c r="AU140" s="129" t="s">
        <v>83</v>
      </c>
      <c r="AV140" s="129" t="s">
        <v>83</v>
      </c>
      <c r="AW140" s="129" t="s">
        <v>144</v>
      </c>
      <c r="AX140" s="129" t="s">
        <v>22</v>
      </c>
      <c r="AY140" s="129" t="s">
        <v>167</v>
      </c>
    </row>
    <row r="141" spans="2:65" s="6" customFormat="1" ht="15.75" customHeight="1">
      <c r="B141" s="22"/>
      <c r="C141" s="113" t="s">
        <v>286</v>
      </c>
      <c r="D141" s="113" t="s">
        <v>169</v>
      </c>
      <c r="E141" s="114" t="s">
        <v>287</v>
      </c>
      <c r="F141" s="115" t="s">
        <v>288</v>
      </c>
      <c r="G141" s="116" t="s">
        <v>257</v>
      </c>
      <c r="H141" s="117">
        <v>1</v>
      </c>
      <c r="I141" s="118"/>
      <c r="J141" s="119">
        <f>ROUND($I$141*$H$141,2)</f>
        <v>0</v>
      </c>
      <c r="K141" s="115" t="s">
        <v>172</v>
      </c>
      <c r="L141" s="22"/>
      <c r="M141" s="120"/>
      <c r="N141" s="121" t="s">
        <v>44</v>
      </c>
      <c r="Q141" s="122">
        <v>0</v>
      </c>
      <c r="R141" s="122">
        <f>$Q$141*$H$141</f>
        <v>0</v>
      </c>
      <c r="S141" s="122">
        <v>0</v>
      </c>
      <c r="T141" s="123">
        <f>$S$141*$H$141</f>
        <v>0</v>
      </c>
      <c r="AR141" s="71" t="s">
        <v>117</v>
      </c>
      <c r="AT141" s="71" t="s">
        <v>169</v>
      </c>
      <c r="AU141" s="71" t="s">
        <v>83</v>
      </c>
      <c r="AY141" s="6" t="s">
        <v>167</v>
      </c>
      <c r="BE141" s="124">
        <f>IF($N$141="základní",$J$141,0)</f>
        <v>0</v>
      </c>
      <c r="BF141" s="124">
        <f>IF($N$141="snížená",$J$141,0)</f>
        <v>0</v>
      </c>
      <c r="BG141" s="124">
        <f>IF($N$141="zákl. přenesená",$J$141,0)</f>
        <v>0</v>
      </c>
      <c r="BH141" s="124">
        <f>IF($N$141="sníž. přenesená",$J$141,0)</f>
        <v>0</v>
      </c>
      <c r="BI141" s="124">
        <f>IF($N$141="nulová",$J$141,0)</f>
        <v>0</v>
      </c>
      <c r="BJ141" s="71" t="s">
        <v>22</v>
      </c>
      <c r="BK141" s="124">
        <f>ROUND($I$141*$H$141,2)</f>
        <v>0</v>
      </c>
      <c r="BL141" s="71" t="s">
        <v>117</v>
      </c>
      <c r="BM141" s="71" t="s">
        <v>289</v>
      </c>
    </row>
    <row r="142" spans="2:47" s="6" customFormat="1" ht="27" customHeight="1">
      <c r="B142" s="22"/>
      <c r="D142" s="125" t="s">
        <v>174</v>
      </c>
      <c r="F142" s="126" t="s">
        <v>290</v>
      </c>
      <c r="L142" s="22"/>
      <c r="M142" s="48"/>
      <c r="T142" s="49"/>
      <c r="AT142" s="6" t="s">
        <v>174</v>
      </c>
      <c r="AU142" s="6" t="s">
        <v>83</v>
      </c>
    </row>
    <row r="143" spans="2:51" s="6" customFormat="1" ht="15.75" customHeight="1">
      <c r="B143" s="127"/>
      <c r="D143" s="128" t="s">
        <v>176</v>
      </c>
      <c r="E143" s="129"/>
      <c r="F143" s="130" t="s">
        <v>118</v>
      </c>
      <c r="H143" s="131">
        <v>1</v>
      </c>
      <c r="L143" s="127"/>
      <c r="M143" s="132"/>
      <c r="T143" s="133"/>
      <c r="AT143" s="129" t="s">
        <v>176</v>
      </c>
      <c r="AU143" s="129" t="s">
        <v>83</v>
      </c>
      <c r="AV143" s="129" t="s">
        <v>83</v>
      </c>
      <c r="AW143" s="129" t="s">
        <v>144</v>
      </c>
      <c r="AX143" s="129" t="s">
        <v>22</v>
      </c>
      <c r="AY143" s="129" t="s">
        <v>167</v>
      </c>
    </row>
    <row r="144" spans="2:65" s="6" customFormat="1" ht="15.75" customHeight="1">
      <c r="B144" s="22"/>
      <c r="C144" s="113" t="s">
        <v>291</v>
      </c>
      <c r="D144" s="113" t="s">
        <v>169</v>
      </c>
      <c r="E144" s="114" t="s">
        <v>292</v>
      </c>
      <c r="F144" s="115" t="s">
        <v>293</v>
      </c>
      <c r="G144" s="116" t="s">
        <v>257</v>
      </c>
      <c r="H144" s="117">
        <v>3</v>
      </c>
      <c r="I144" s="118"/>
      <c r="J144" s="119">
        <f>ROUND($I$144*$H$144,2)</f>
        <v>0</v>
      </c>
      <c r="K144" s="115" t="s">
        <v>172</v>
      </c>
      <c r="L144" s="22"/>
      <c r="M144" s="120"/>
      <c r="N144" s="121" t="s">
        <v>44</v>
      </c>
      <c r="Q144" s="122">
        <v>0</v>
      </c>
      <c r="R144" s="122">
        <f>$Q$144*$H$144</f>
        <v>0</v>
      </c>
      <c r="S144" s="122">
        <v>0</v>
      </c>
      <c r="T144" s="123">
        <f>$S$144*$H$144</f>
        <v>0</v>
      </c>
      <c r="AR144" s="71" t="s">
        <v>117</v>
      </c>
      <c r="AT144" s="71" t="s">
        <v>169</v>
      </c>
      <c r="AU144" s="71" t="s">
        <v>83</v>
      </c>
      <c r="AY144" s="6" t="s">
        <v>167</v>
      </c>
      <c r="BE144" s="124">
        <f>IF($N$144="základní",$J$144,0)</f>
        <v>0</v>
      </c>
      <c r="BF144" s="124">
        <f>IF($N$144="snížená",$J$144,0)</f>
        <v>0</v>
      </c>
      <c r="BG144" s="124">
        <f>IF($N$144="zákl. přenesená",$J$144,0)</f>
        <v>0</v>
      </c>
      <c r="BH144" s="124">
        <f>IF($N$144="sníž. přenesená",$J$144,0)</f>
        <v>0</v>
      </c>
      <c r="BI144" s="124">
        <f>IF($N$144="nulová",$J$144,0)</f>
        <v>0</v>
      </c>
      <c r="BJ144" s="71" t="s">
        <v>22</v>
      </c>
      <c r="BK144" s="124">
        <f>ROUND($I$144*$H$144,2)</f>
        <v>0</v>
      </c>
      <c r="BL144" s="71" t="s">
        <v>117</v>
      </c>
      <c r="BM144" s="71" t="s">
        <v>294</v>
      </c>
    </row>
    <row r="145" spans="2:47" s="6" customFormat="1" ht="27" customHeight="1">
      <c r="B145" s="22"/>
      <c r="D145" s="125" t="s">
        <v>174</v>
      </c>
      <c r="F145" s="126" t="s">
        <v>295</v>
      </c>
      <c r="L145" s="22"/>
      <c r="M145" s="48"/>
      <c r="T145" s="49"/>
      <c r="AT145" s="6" t="s">
        <v>174</v>
      </c>
      <c r="AU145" s="6" t="s">
        <v>83</v>
      </c>
    </row>
    <row r="146" spans="2:51" s="6" customFormat="1" ht="15.75" customHeight="1">
      <c r="B146" s="127"/>
      <c r="D146" s="128" t="s">
        <v>176</v>
      </c>
      <c r="E146" s="129"/>
      <c r="F146" s="130" t="s">
        <v>120</v>
      </c>
      <c r="H146" s="131">
        <v>3</v>
      </c>
      <c r="L146" s="127"/>
      <c r="M146" s="132"/>
      <c r="T146" s="133"/>
      <c r="AT146" s="129" t="s">
        <v>176</v>
      </c>
      <c r="AU146" s="129" t="s">
        <v>83</v>
      </c>
      <c r="AV146" s="129" t="s">
        <v>83</v>
      </c>
      <c r="AW146" s="129" t="s">
        <v>144</v>
      </c>
      <c r="AX146" s="129" t="s">
        <v>22</v>
      </c>
      <c r="AY146" s="129" t="s">
        <v>167</v>
      </c>
    </row>
    <row r="147" spans="2:65" s="6" customFormat="1" ht="15.75" customHeight="1">
      <c r="B147" s="22"/>
      <c r="C147" s="113" t="s">
        <v>296</v>
      </c>
      <c r="D147" s="113" t="s">
        <v>169</v>
      </c>
      <c r="E147" s="114" t="s">
        <v>297</v>
      </c>
      <c r="F147" s="115" t="s">
        <v>298</v>
      </c>
      <c r="G147" s="116" t="s">
        <v>257</v>
      </c>
      <c r="H147" s="117">
        <v>4</v>
      </c>
      <c r="I147" s="118"/>
      <c r="J147" s="119">
        <f>ROUND($I$147*$H$147,2)</f>
        <v>0</v>
      </c>
      <c r="K147" s="115" t="s">
        <v>172</v>
      </c>
      <c r="L147" s="22"/>
      <c r="M147" s="120"/>
      <c r="N147" s="121" t="s">
        <v>44</v>
      </c>
      <c r="Q147" s="122">
        <v>0</v>
      </c>
      <c r="R147" s="122">
        <f>$Q$147*$H$147</f>
        <v>0</v>
      </c>
      <c r="S147" s="122">
        <v>0</v>
      </c>
      <c r="T147" s="123">
        <f>$S$147*$H$147</f>
        <v>0</v>
      </c>
      <c r="AR147" s="71" t="s">
        <v>117</v>
      </c>
      <c r="AT147" s="71" t="s">
        <v>169</v>
      </c>
      <c r="AU147" s="71" t="s">
        <v>83</v>
      </c>
      <c r="AY147" s="6" t="s">
        <v>167</v>
      </c>
      <c r="BE147" s="124">
        <f>IF($N$147="základní",$J$147,0)</f>
        <v>0</v>
      </c>
      <c r="BF147" s="124">
        <f>IF($N$147="snížená",$J$147,0)</f>
        <v>0</v>
      </c>
      <c r="BG147" s="124">
        <f>IF($N$147="zákl. přenesená",$J$147,0)</f>
        <v>0</v>
      </c>
      <c r="BH147" s="124">
        <f>IF($N$147="sníž. přenesená",$J$147,0)</f>
        <v>0</v>
      </c>
      <c r="BI147" s="124">
        <f>IF($N$147="nulová",$J$147,0)</f>
        <v>0</v>
      </c>
      <c r="BJ147" s="71" t="s">
        <v>22</v>
      </c>
      <c r="BK147" s="124">
        <f>ROUND($I$147*$H$147,2)</f>
        <v>0</v>
      </c>
      <c r="BL147" s="71" t="s">
        <v>117</v>
      </c>
      <c r="BM147" s="71" t="s">
        <v>299</v>
      </c>
    </row>
    <row r="148" spans="2:47" s="6" customFormat="1" ht="27" customHeight="1">
      <c r="B148" s="22"/>
      <c r="D148" s="125" t="s">
        <v>174</v>
      </c>
      <c r="F148" s="126" t="s">
        <v>300</v>
      </c>
      <c r="L148" s="22"/>
      <c r="M148" s="48"/>
      <c r="T148" s="49"/>
      <c r="AT148" s="6" t="s">
        <v>174</v>
      </c>
      <c r="AU148" s="6" t="s">
        <v>83</v>
      </c>
    </row>
    <row r="149" spans="2:51" s="6" customFormat="1" ht="15.75" customHeight="1">
      <c r="B149" s="127"/>
      <c r="D149" s="128" t="s">
        <v>176</v>
      </c>
      <c r="E149" s="129"/>
      <c r="F149" s="130" t="s">
        <v>115</v>
      </c>
      <c r="H149" s="131">
        <v>4</v>
      </c>
      <c r="L149" s="127"/>
      <c r="M149" s="132"/>
      <c r="T149" s="133"/>
      <c r="AT149" s="129" t="s">
        <v>176</v>
      </c>
      <c r="AU149" s="129" t="s">
        <v>83</v>
      </c>
      <c r="AV149" s="129" t="s">
        <v>83</v>
      </c>
      <c r="AW149" s="129" t="s">
        <v>144</v>
      </c>
      <c r="AX149" s="129" t="s">
        <v>22</v>
      </c>
      <c r="AY149" s="129" t="s">
        <v>167</v>
      </c>
    </row>
    <row r="150" spans="2:65" s="6" customFormat="1" ht="15.75" customHeight="1">
      <c r="B150" s="22"/>
      <c r="C150" s="113" t="s">
        <v>301</v>
      </c>
      <c r="D150" s="113" t="s">
        <v>169</v>
      </c>
      <c r="E150" s="114" t="s">
        <v>302</v>
      </c>
      <c r="F150" s="115" t="s">
        <v>303</v>
      </c>
      <c r="G150" s="116" t="s">
        <v>257</v>
      </c>
      <c r="H150" s="117">
        <v>1</v>
      </c>
      <c r="I150" s="118"/>
      <c r="J150" s="119">
        <f>ROUND($I$150*$H$150,2)</f>
        <v>0</v>
      </c>
      <c r="K150" s="115" t="s">
        <v>172</v>
      </c>
      <c r="L150" s="22"/>
      <c r="M150" s="120"/>
      <c r="N150" s="121" t="s">
        <v>44</v>
      </c>
      <c r="Q150" s="122">
        <v>0</v>
      </c>
      <c r="R150" s="122">
        <f>$Q$150*$H$150</f>
        <v>0</v>
      </c>
      <c r="S150" s="122">
        <v>0</v>
      </c>
      <c r="T150" s="123">
        <f>$S$150*$H$150</f>
        <v>0</v>
      </c>
      <c r="AR150" s="71" t="s">
        <v>117</v>
      </c>
      <c r="AT150" s="71" t="s">
        <v>169</v>
      </c>
      <c r="AU150" s="71" t="s">
        <v>83</v>
      </c>
      <c r="AY150" s="6" t="s">
        <v>167</v>
      </c>
      <c r="BE150" s="124">
        <f>IF($N$150="základní",$J$150,0)</f>
        <v>0</v>
      </c>
      <c r="BF150" s="124">
        <f>IF($N$150="snížená",$J$150,0)</f>
        <v>0</v>
      </c>
      <c r="BG150" s="124">
        <f>IF($N$150="zákl. přenesená",$J$150,0)</f>
        <v>0</v>
      </c>
      <c r="BH150" s="124">
        <f>IF($N$150="sníž. přenesená",$J$150,0)</f>
        <v>0</v>
      </c>
      <c r="BI150" s="124">
        <f>IF($N$150="nulová",$J$150,0)</f>
        <v>0</v>
      </c>
      <c r="BJ150" s="71" t="s">
        <v>22</v>
      </c>
      <c r="BK150" s="124">
        <f>ROUND($I$150*$H$150,2)</f>
        <v>0</v>
      </c>
      <c r="BL150" s="71" t="s">
        <v>117</v>
      </c>
      <c r="BM150" s="71" t="s">
        <v>304</v>
      </c>
    </row>
    <row r="151" spans="2:47" s="6" customFormat="1" ht="27" customHeight="1">
      <c r="B151" s="22"/>
      <c r="D151" s="125" t="s">
        <v>174</v>
      </c>
      <c r="F151" s="126" t="s">
        <v>305</v>
      </c>
      <c r="L151" s="22"/>
      <c r="M151" s="48"/>
      <c r="T151" s="49"/>
      <c r="AT151" s="6" t="s">
        <v>174</v>
      </c>
      <c r="AU151" s="6" t="s">
        <v>83</v>
      </c>
    </row>
    <row r="152" spans="2:51" s="6" customFormat="1" ht="15.75" customHeight="1">
      <c r="B152" s="127"/>
      <c r="D152" s="128" t="s">
        <v>176</v>
      </c>
      <c r="E152" s="129"/>
      <c r="F152" s="130" t="s">
        <v>118</v>
      </c>
      <c r="H152" s="131">
        <v>1</v>
      </c>
      <c r="L152" s="127"/>
      <c r="M152" s="132"/>
      <c r="T152" s="133"/>
      <c r="AT152" s="129" t="s">
        <v>176</v>
      </c>
      <c r="AU152" s="129" t="s">
        <v>83</v>
      </c>
      <c r="AV152" s="129" t="s">
        <v>83</v>
      </c>
      <c r="AW152" s="129" t="s">
        <v>144</v>
      </c>
      <c r="AX152" s="129" t="s">
        <v>22</v>
      </c>
      <c r="AY152" s="129" t="s">
        <v>167</v>
      </c>
    </row>
    <row r="153" spans="2:65" s="6" customFormat="1" ht="15.75" customHeight="1">
      <c r="B153" s="22"/>
      <c r="C153" s="113" t="s">
        <v>306</v>
      </c>
      <c r="D153" s="113" t="s">
        <v>169</v>
      </c>
      <c r="E153" s="114" t="s">
        <v>307</v>
      </c>
      <c r="F153" s="115" t="s">
        <v>308</v>
      </c>
      <c r="G153" s="116" t="s">
        <v>257</v>
      </c>
      <c r="H153" s="117">
        <v>3</v>
      </c>
      <c r="I153" s="118"/>
      <c r="J153" s="119">
        <f>ROUND($I$153*$H$153,2)</f>
        <v>0</v>
      </c>
      <c r="K153" s="115" t="s">
        <v>172</v>
      </c>
      <c r="L153" s="22"/>
      <c r="M153" s="120"/>
      <c r="N153" s="121" t="s">
        <v>44</v>
      </c>
      <c r="Q153" s="122">
        <v>0</v>
      </c>
      <c r="R153" s="122">
        <f>$Q$153*$H$153</f>
        <v>0</v>
      </c>
      <c r="S153" s="122">
        <v>0</v>
      </c>
      <c r="T153" s="123">
        <f>$S$153*$H$153</f>
        <v>0</v>
      </c>
      <c r="AR153" s="71" t="s">
        <v>117</v>
      </c>
      <c r="AT153" s="71" t="s">
        <v>169</v>
      </c>
      <c r="AU153" s="71" t="s">
        <v>83</v>
      </c>
      <c r="AY153" s="6" t="s">
        <v>167</v>
      </c>
      <c r="BE153" s="124">
        <f>IF($N$153="základní",$J$153,0)</f>
        <v>0</v>
      </c>
      <c r="BF153" s="124">
        <f>IF($N$153="snížená",$J$153,0)</f>
        <v>0</v>
      </c>
      <c r="BG153" s="124">
        <f>IF($N$153="zákl. přenesená",$J$153,0)</f>
        <v>0</v>
      </c>
      <c r="BH153" s="124">
        <f>IF($N$153="sníž. přenesená",$J$153,0)</f>
        <v>0</v>
      </c>
      <c r="BI153" s="124">
        <f>IF($N$153="nulová",$J$153,0)</f>
        <v>0</v>
      </c>
      <c r="BJ153" s="71" t="s">
        <v>22</v>
      </c>
      <c r="BK153" s="124">
        <f>ROUND($I$153*$H$153,2)</f>
        <v>0</v>
      </c>
      <c r="BL153" s="71" t="s">
        <v>117</v>
      </c>
      <c r="BM153" s="71" t="s">
        <v>309</v>
      </c>
    </row>
    <row r="154" spans="2:47" s="6" customFormat="1" ht="27" customHeight="1">
      <c r="B154" s="22"/>
      <c r="D154" s="125" t="s">
        <v>174</v>
      </c>
      <c r="F154" s="126" t="s">
        <v>310</v>
      </c>
      <c r="L154" s="22"/>
      <c r="M154" s="48"/>
      <c r="T154" s="49"/>
      <c r="AT154" s="6" t="s">
        <v>174</v>
      </c>
      <c r="AU154" s="6" t="s">
        <v>83</v>
      </c>
    </row>
    <row r="155" spans="2:51" s="6" customFormat="1" ht="15.75" customHeight="1">
      <c r="B155" s="127"/>
      <c r="D155" s="128" t="s">
        <v>176</v>
      </c>
      <c r="E155" s="129"/>
      <c r="F155" s="130" t="s">
        <v>120</v>
      </c>
      <c r="H155" s="131">
        <v>3</v>
      </c>
      <c r="L155" s="127"/>
      <c r="M155" s="132"/>
      <c r="T155" s="133"/>
      <c r="AT155" s="129" t="s">
        <v>176</v>
      </c>
      <c r="AU155" s="129" t="s">
        <v>83</v>
      </c>
      <c r="AV155" s="129" t="s">
        <v>83</v>
      </c>
      <c r="AW155" s="129" t="s">
        <v>144</v>
      </c>
      <c r="AX155" s="129" t="s">
        <v>22</v>
      </c>
      <c r="AY155" s="129" t="s">
        <v>167</v>
      </c>
    </row>
    <row r="156" spans="2:65" s="6" customFormat="1" ht="15.75" customHeight="1">
      <c r="B156" s="22"/>
      <c r="C156" s="113" t="s">
        <v>311</v>
      </c>
      <c r="D156" s="113" t="s">
        <v>169</v>
      </c>
      <c r="E156" s="114" t="s">
        <v>312</v>
      </c>
      <c r="F156" s="115" t="s">
        <v>313</v>
      </c>
      <c r="G156" s="116" t="s">
        <v>90</v>
      </c>
      <c r="H156" s="117">
        <v>40</v>
      </c>
      <c r="I156" s="118"/>
      <c r="J156" s="119">
        <f>ROUND($I$156*$H$156,2)</f>
        <v>0</v>
      </c>
      <c r="K156" s="115" t="s">
        <v>172</v>
      </c>
      <c r="L156" s="22"/>
      <c r="M156" s="120"/>
      <c r="N156" s="121" t="s">
        <v>44</v>
      </c>
      <c r="Q156" s="122">
        <v>0</v>
      </c>
      <c r="R156" s="122">
        <f>$Q$156*$H$156</f>
        <v>0</v>
      </c>
      <c r="S156" s="122">
        <v>0</v>
      </c>
      <c r="T156" s="123">
        <f>$S$156*$H$156</f>
        <v>0</v>
      </c>
      <c r="AR156" s="71" t="s">
        <v>117</v>
      </c>
      <c r="AT156" s="71" t="s">
        <v>169</v>
      </c>
      <c r="AU156" s="71" t="s">
        <v>83</v>
      </c>
      <c r="AY156" s="6" t="s">
        <v>167</v>
      </c>
      <c r="BE156" s="124">
        <f>IF($N$156="základní",$J$156,0)</f>
        <v>0</v>
      </c>
      <c r="BF156" s="124">
        <f>IF($N$156="snížená",$J$156,0)</f>
        <v>0</v>
      </c>
      <c r="BG156" s="124">
        <f>IF($N$156="zákl. přenesená",$J$156,0)</f>
        <v>0</v>
      </c>
      <c r="BH156" s="124">
        <f>IF($N$156="sníž. přenesená",$J$156,0)</f>
        <v>0</v>
      </c>
      <c r="BI156" s="124">
        <f>IF($N$156="nulová",$J$156,0)</f>
        <v>0</v>
      </c>
      <c r="BJ156" s="71" t="s">
        <v>22</v>
      </c>
      <c r="BK156" s="124">
        <f>ROUND($I$156*$H$156,2)</f>
        <v>0</v>
      </c>
      <c r="BL156" s="71" t="s">
        <v>117</v>
      </c>
      <c r="BM156" s="71" t="s">
        <v>314</v>
      </c>
    </row>
    <row r="157" spans="2:47" s="6" customFormat="1" ht="16.5" customHeight="1">
      <c r="B157" s="22"/>
      <c r="D157" s="125" t="s">
        <v>174</v>
      </c>
      <c r="F157" s="126" t="s">
        <v>315</v>
      </c>
      <c r="L157" s="22"/>
      <c r="M157" s="48"/>
      <c r="T157" s="49"/>
      <c r="AT157" s="6" t="s">
        <v>174</v>
      </c>
      <c r="AU157" s="6" t="s">
        <v>83</v>
      </c>
    </row>
    <row r="158" spans="2:65" s="6" customFormat="1" ht="15.75" customHeight="1">
      <c r="B158" s="22"/>
      <c r="C158" s="113" t="s">
        <v>316</v>
      </c>
      <c r="D158" s="113" t="s">
        <v>169</v>
      </c>
      <c r="E158" s="114" t="s">
        <v>317</v>
      </c>
      <c r="F158" s="115" t="s">
        <v>318</v>
      </c>
      <c r="G158" s="116" t="s">
        <v>81</v>
      </c>
      <c r="H158" s="117">
        <v>1.634</v>
      </c>
      <c r="I158" s="118"/>
      <c r="J158" s="119">
        <f>ROUND($I$158*$H$158,2)</f>
        <v>0</v>
      </c>
      <c r="K158" s="115" t="s">
        <v>172</v>
      </c>
      <c r="L158" s="22"/>
      <c r="M158" s="120"/>
      <c r="N158" s="121" t="s">
        <v>44</v>
      </c>
      <c r="Q158" s="122">
        <v>0</v>
      </c>
      <c r="R158" s="122">
        <f>$Q$158*$H$158</f>
        <v>0</v>
      </c>
      <c r="S158" s="122">
        <v>0</v>
      </c>
      <c r="T158" s="123">
        <f>$S$158*$H$158</f>
        <v>0</v>
      </c>
      <c r="AR158" s="71" t="s">
        <v>117</v>
      </c>
      <c r="AT158" s="71" t="s">
        <v>169</v>
      </c>
      <c r="AU158" s="71" t="s">
        <v>83</v>
      </c>
      <c r="AY158" s="6" t="s">
        <v>167</v>
      </c>
      <c r="BE158" s="124">
        <f>IF($N$158="základní",$J$158,0)</f>
        <v>0</v>
      </c>
      <c r="BF158" s="124">
        <f>IF($N$158="snížená",$J$158,0)</f>
        <v>0</v>
      </c>
      <c r="BG158" s="124">
        <f>IF($N$158="zákl. přenesená",$J$158,0)</f>
        <v>0</v>
      </c>
      <c r="BH158" s="124">
        <f>IF($N$158="sníž. přenesená",$J$158,0)</f>
        <v>0</v>
      </c>
      <c r="BI158" s="124">
        <f>IF($N$158="nulová",$J$158,0)</f>
        <v>0</v>
      </c>
      <c r="BJ158" s="71" t="s">
        <v>22</v>
      </c>
      <c r="BK158" s="124">
        <f>ROUND($I$158*$H$158,2)</f>
        <v>0</v>
      </c>
      <c r="BL158" s="71" t="s">
        <v>117</v>
      </c>
      <c r="BM158" s="71" t="s">
        <v>319</v>
      </c>
    </row>
    <row r="159" spans="2:47" s="6" customFormat="1" ht="16.5" customHeight="1">
      <c r="B159" s="22"/>
      <c r="D159" s="125" t="s">
        <v>174</v>
      </c>
      <c r="F159" s="126" t="s">
        <v>320</v>
      </c>
      <c r="L159" s="22"/>
      <c r="M159" s="48"/>
      <c r="T159" s="49"/>
      <c r="AT159" s="6" t="s">
        <v>174</v>
      </c>
      <c r="AU159" s="6" t="s">
        <v>83</v>
      </c>
    </row>
    <row r="160" spans="2:65" s="6" customFormat="1" ht="15.75" customHeight="1">
      <c r="B160" s="22"/>
      <c r="C160" s="134" t="s">
        <v>321</v>
      </c>
      <c r="D160" s="134" t="s">
        <v>231</v>
      </c>
      <c r="E160" s="135" t="s">
        <v>322</v>
      </c>
      <c r="F160" s="136" t="s">
        <v>323</v>
      </c>
      <c r="G160" s="137" t="s">
        <v>90</v>
      </c>
      <c r="H160" s="138">
        <v>1.144</v>
      </c>
      <c r="I160" s="139"/>
      <c r="J160" s="140">
        <f>ROUND($I$160*$H$160,2)</f>
        <v>0</v>
      </c>
      <c r="K160" s="136" t="s">
        <v>172</v>
      </c>
      <c r="L160" s="141"/>
      <c r="M160" s="142"/>
      <c r="N160" s="143" t="s">
        <v>44</v>
      </c>
      <c r="Q160" s="122">
        <v>0.6</v>
      </c>
      <c r="R160" s="122">
        <f>$Q$160*$H$160</f>
        <v>0.6863999999999999</v>
      </c>
      <c r="S160" s="122">
        <v>0</v>
      </c>
      <c r="T160" s="123">
        <f>$S$160*$H$160</f>
        <v>0</v>
      </c>
      <c r="AR160" s="71" t="s">
        <v>206</v>
      </c>
      <c r="AT160" s="71" t="s">
        <v>231</v>
      </c>
      <c r="AU160" s="71" t="s">
        <v>83</v>
      </c>
      <c r="AY160" s="6" t="s">
        <v>167</v>
      </c>
      <c r="BE160" s="124">
        <f>IF($N$160="základní",$J$160,0)</f>
        <v>0</v>
      </c>
      <c r="BF160" s="124">
        <f>IF($N$160="snížená",$J$160,0)</f>
        <v>0</v>
      </c>
      <c r="BG160" s="124">
        <f>IF($N$160="zákl. přenesená",$J$160,0)</f>
        <v>0</v>
      </c>
      <c r="BH160" s="124">
        <f>IF($N$160="sníž. přenesená",$J$160,0)</f>
        <v>0</v>
      </c>
      <c r="BI160" s="124">
        <f>IF($N$160="nulová",$J$160,0)</f>
        <v>0</v>
      </c>
      <c r="BJ160" s="71" t="s">
        <v>22</v>
      </c>
      <c r="BK160" s="124">
        <f>ROUND($I$160*$H$160,2)</f>
        <v>0</v>
      </c>
      <c r="BL160" s="71" t="s">
        <v>117</v>
      </c>
      <c r="BM160" s="71" t="s">
        <v>324</v>
      </c>
    </row>
    <row r="161" spans="2:47" s="6" customFormat="1" ht="16.5" customHeight="1">
      <c r="B161" s="22"/>
      <c r="D161" s="125" t="s">
        <v>174</v>
      </c>
      <c r="F161" s="126" t="s">
        <v>325</v>
      </c>
      <c r="L161" s="22"/>
      <c r="M161" s="48"/>
      <c r="T161" s="49"/>
      <c r="AT161" s="6" t="s">
        <v>174</v>
      </c>
      <c r="AU161" s="6" t="s">
        <v>83</v>
      </c>
    </row>
    <row r="162" spans="2:51" s="6" customFormat="1" ht="15.75" customHeight="1">
      <c r="B162" s="127"/>
      <c r="D162" s="128" t="s">
        <v>176</v>
      </c>
      <c r="F162" s="130" t="s">
        <v>326</v>
      </c>
      <c r="H162" s="131">
        <v>1.144</v>
      </c>
      <c r="L162" s="127"/>
      <c r="M162" s="132"/>
      <c r="T162" s="133"/>
      <c r="AT162" s="129" t="s">
        <v>176</v>
      </c>
      <c r="AU162" s="129" t="s">
        <v>83</v>
      </c>
      <c r="AV162" s="129" t="s">
        <v>83</v>
      </c>
      <c r="AW162" s="129" t="s">
        <v>73</v>
      </c>
      <c r="AX162" s="129" t="s">
        <v>22</v>
      </c>
      <c r="AY162" s="129" t="s">
        <v>167</v>
      </c>
    </row>
    <row r="163" spans="2:65" s="6" customFormat="1" ht="15.75" customHeight="1">
      <c r="B163" s="22"/>
      <c r="C163" s="113" t="s">
        <v>327</v>
      </c>
      <c r="D163" s="113" t="s">
        <v>169</v>
      </c>
      <c r="E163" s="114" t="s">
        <v>328</v>
      </c>
      <c r="F163" s="115" t="s">
        <v>329</v>
      </c>
      <c r="G163" s="116" t="s">
        <v>257</v>
      </c>
      <c r="H163" s="117">
        <v>1</v>
      </c>
      <c r="I163" s="118"/>
      <c r="J163" s="119">
        <f>ROUND($I$163*$H$163,2)</f>
        <v>0</v>
      </c>
      <c r="K163" s="115" t="s">
        <v>172</v>
      </c>
      <c r="L163" s="22"/>
      <c r="M163" s="120"/>
      <c r="N163" s="121" t="s">
        <v>45</v>
      </c>
      <c r="Q163" s="122">
        <v>0</v>
      </c>
      <c r="R163" s="122">
        <f>$Q$163*$H$163</f>
        <v>0</v>
      </c>
      <c r="S163" s="122">
        <v>0</v>
      </c>
      <c r="T163" s="123">
        <f>$S$163*$H$163</f>
        <v>0</v>
      </c>
      <c r="AR163" s="71" t="s">
        <v>117</v>
      </c>
      <c r="AT163" s="71" t="s">
        <v>169</v>
      </c>
      <c r="AU163" s="71" t="s">
        <v>83</v>
      </c>
      <c r="AY163" s="6" t="s">
        <v>167</v>
      </c>
      <c r="BE163" s="124">
        <f>IF($N$163="základní",$J$163,0)</f>
        <v>0</v>
      </c>
      <c r="BF163" s="124">
        <f>IF($N$163="snížená",$J$163,0)</f>
        <v>0</v>
      </c>
      <c r="BG163" s="124">
        <f>IF($N$163="zákl. přenesená",$J$163,0)</f>
        <v>0</v>
      </c>
      <c r="BH163" s="124">
        <f>IF($N$163="sníž. přenesená",$J$163,0)</f>
        <v>0</v>
      </c>
      <c r="BI163" s="124">
        <f>IF($N$163="nulová",$J$163,0)</f>
        <v>0</v>
      </c>
      <c r="BJ163" s="71" t="s">
        <v>83</v>
      </c>
      <c r="BK163" s="124">
        <f>ROUND($I$163*$H$163,2)</f>
        <v>0</v>
      </c>
      <c r="BL163" s="71" t="s">
        <v>117</v>
      </c>
      <c r="BM163" s="71" t="s">
        <v>330</v>
      </c>
    </row>
    <row r="164" spans="2:47" s="6" customFormat="1" ht="16.5" customHeight="1">
      <c r="B164" s="22"/>
      <c r="D164" s="125" t="s">
        <v>174</v>
      </c>
      <c r="F164" s="126" t="s">
        <v>331</v>
      </c>
      <c r="L164" s="22"/>
      <c r="M164" s="48"/>
      <c r="T164" s="49"/>
      <c r="AT164" s="6" t="s">
        <v>174</v>
      </c>
      <c r="AU164" s="6" t="s">
        <v>83</v>
      </c>
    </row>
    <row r="165" spans="2:51" s="6" customFormat="1" ht="15.75" customHeight="1">
      <c r="B165" s="127"/>
      <c r="D165" s="128" t="s">
        <v>176</v>
      </c>
      <c r="E165" s="129"/>
      <c r="F165" s="130" t="s">
        <v>332</v>
      </c>
      <c r="H165" s="131">
        <v>1</v>
      </c>
      <c r="L165" s="127"/>
      <c r="M165" s="132"/>
      <c r="T165" s="133"/>
      <c r="AT165" s="129" t="s">
        <v>176</v>
      </c>
      <c r="AU165" s="129" t="s">
        <v>83</v>
      </c>
      <c r="AV165" s="129" t="s">
        <v>83</v>
      </c>
      <c r="AW165" s="129" t="s">
        <v>144</v>
      </c>
      <c r="AX165" s="129" t="s">
        <v>22</v>
      </c>
      <c r="AY165" s="129" t="s">
        <v>167</v>
      </c>
    </row>
    <row r="166" spans="2:65" s="6" customFormat="1" ht="15.75" customHeight="1">
      <c r="B166" s="22"/>
      <c r="C166" s="113" t="s">
        <v>333</v>
      </c>
      <c r="D166" s="113" t="s">
        <v>169</v>
      </c>
      <c r="E166" s="114" t="s">
        <v>334</v>
      </c>
      <c r="F166" s="115" t="s">
        <v>335</v>
      </c>
      <c r="G166" s="116" t="s">
        <v>257</v>
      </c>
      <c r="H166" s="117">
        <v>1</v>
      </c>
      <c r="I166" s="118"/>
      <c r="J166" s="119">
        <f>ROUND($I$166*$H$166,2)</f>
        <v>0</v>
      </c>
      <c r="K166" s="115" t="s">
        <v>172</v>
      </c>
      <c r="L166" s="22"/>
      <c r="M166" s="120"/>
      <c r="N166" s="121" t="s">
        <v>45</v>
      </c>
      <c r="Q166" s="122">
        <v>0</v>
      </c>
      <c r="R166" s="122">
        <f>$Q$166*$H$166</f>
        <v>0</v>
      </c>
      <c r="S166" s="122">
        <v>0</v>
      </c>
      <c r="T166" s="123">
        <f>$S$166*$H$166</f>
        <v>0</v>
      </c>
      <c r="AR166" s="71" t="s">
        <v>117</v>
      </c>
      <c r="AT166" s="71" t="s">
        <v>169</v>
      </c>
      <c r="AU166" s="71" t="s">
        <v>83</v>
      </c>
      <c r="AY166" s="6" t="s">
        <v>167</v>
      </c>
      <c r="BE166" s="124">
        <f>IF($N$166="základní",$J$166,0)</f>
        <v>0</v>
      </c>
      <c r="BF166" s="124">
        <f>IF($N$166="snížená",$J$166,0)</f>
        <v>0</v>
      </c>
      <c r="BG166" s="124">
        <f>IF($N$166="zákl. přenesená",$J$166,0)</f>
        <v>0</v>
      </c>
      <c r="BH166" s="124">
        <f>IF($N$166="sníž. přenesená",$J$166,0)</f>
        <v>0</v>
      </c>
      <c r="BI166" s="124">
        <f>IF($N$166="nulová",$J$166,0)</f>
        <v>0</v>
      </c>
      <c r="BJ166" s="71" t="s">
        <v>83</v>
      </c>
      <c r="BK166" s="124">
        <f>ROUND($I$166*$H$166,2)</f>
        <v>0</v>
      </c>
      <c r="BL166" s="71" t="s">
        <v>117</v>
      </c>
      <c r="BM166" s="71" t="s">
        <v>336</v>
      </c>
    </row>
    <row r="167" spans="2:47" s="6" customFormat="1" ht="16.5" customHeight="1">
      <c r="B167" s="22"/>
      <c r="D167" s="125" t="s">
        <v>174</v>
      </c>
      <c r="F167" s="126" t="s">
        <v>337</v>
      </c>
      <c r="L167" s="22"/>
      <c r="M167" s="48"/>
      <c r="T167" s="49"/>
      <c r="AT167" s="6" t="s">
        <v>174</v>
      </c>
      <c r="AU167" s="6" t="s">
        <v>83</v>
      </c>
    </row>
    <row r="168" spans="2:51" s="6" customFormat="1" ht="15.75" customHeight="1">
      <c r="B168" s="127"/>
      <c r="D168" s="128" t="s">
        <v>176</v>
      </c>
      <c r="E168" s="129"/>
      <c r="F168" s="130" t="s">
        <v>338</v>
      </c>
      <c r="H168" s="131">
        <v>1</v>
      </c>
      <c r="L168" s="127"/>
      <c r="M168" s="132"/>
      <c r="T168" s="133"/>
      <c r="AT168" s="129" t="s">
        <v>176</v>
      </c>
      <c r="AU168" s="129" t="s">
        <v>83</v>
      </c>
      <c r="AV168" s="129" t="s">
        <v>83</v>
      </c>
      <c r="AW168" s="129" t="s">
        <v>144</v>
      </c>
      <c r="AX168" s="129" t="s">
        <v>22</v>
      </c>
      <c r="AY168" s="129" t="s">
        <v>167</v>
      </c>
    </row>
    <row r="169" spans="2:65" s="6" customFormat="1" ht="15.75" customHeight="1">
      <c r="B169" s="22"/>
      <c r="C169" s="113" t="s">
        <v>339</v>
      </c>
      <c r="D169" s="113" t="s">
        <v>169</v>
      </c>
      <c r="E169" s="114" t="s">
        <v>340</v>
      </c>
      <c r="F169" s="115" t="s">
        <v>341</v>
      </c>
      <c r="G169" s="116" t="s">
        <v>257</v>
      </c>
      <c r="H169" s="117">
        <v>1</v>
      </c>
      <c r="I169" s="118"/>
      <c r="J169" s="119">
        <f>ROUND($I$169*$H$169,2)</f>
        <v>0</v>
      </c>
      <c r="K169" s="115" t="s">
        <v>172</v>
      </c>
      <c r="L169" s="22"/>
      <c r="M169" s="120"/>
      <c r="N169" s="121" t="s">
        <v>45</v>
      </c>
      <c r="Q169" s="122">
        <v>0</v>
      </c>
      <c r="R169" s="122">
        <f>$Q$169*$H$169</f>
        <v>0</v>
      </c>
      <c r="S169" s="122">
        <v>0</v>
      </c>
      <c r="T169" s="123">
        <f>$S$169*$H$169</f>
        <v>0</v>
      </c>
      <c r="AR169" s="71" t="s">
        <v>117</v>
      </c>
      <c r="AT169" s="71" t="s">
        <v>169</v>
      </c>
      <c r="AU169" s="71" t="s">
        <v>83</v>
      </c>
      <c r="AY169" s="6" t="s">
        <v>167</v>
      </c>
      <c r="BE169" s="124">
        <f>IF($N$169="základní",$J$169,0)</f>
        <v>0</v>
      </c>
      <c r="BF169" s="124">
        <f>IF($N$169="snížená",$J$169,0)</f>
        <v>0</v>
      </c>
      <c r="BG169" s="124">
        <f>IF($N$169="zákl. přenesená",$J$169,0)</f>
        <v>0</v>
      </c>
      <c r="BH169" s="124">
        <f>IF($N$169="sníž. přenesená",$J$169,0)</f>
        <v>0</v>
      </c>
      <c r="BI169" s="124">
        <f>IF($N$169="nulová",$J$169,0)</f>
        <v>0</v>
      </c>
      <c r="BJ169" s="71" t="s">
        <v>83</v>
      </c>
      <c r="BK169" s="124">
        <f>ROUND($I$169*$H$169,2)</f>
        <v>0</v>
      </c>
      <c r="BL169" s="71" t="s">
        <v>117</v>
      </c>
      <c r="BM169" s="71" t="s">
        <v>342</v>
      </c>
    </row>
    <row r="170" spans="2:47" s="6" customFormat="1" ht="16.5" customHeight="1">
      <c r="B170" s="22"/>
      <c r="D170" s="125" t="s">
        <v>174</v>
      </c>
      <c r="F170" s="126" t="s">
        <v>343</v>
      </c>
      <c r="L170" s="22"/>
      <c r="M170" s="48"/>
      <c r="T170" s="49"/>
      <c r="AT170" s="6" t="s">
        <v>174</v>
      </c>
      <c r="AU170" s="6" t="s">
        <v>83</v>
      </c>
    </row>
    <row r="171" spans="2:51" s="6" customFormat="1" ht="15.75" customHeight="1">
      <c r="B171" s="127"/>
      <c r="D171" s="128" t="s">
        <v>176</v>
      </c>
      <c r="E171" s="129"/>
      <c r="F171" s="130" t="s">
        <v>344</v>
      </c>
      <c r="H171" s="131">
        <v>1</v>
      </c>
      <c r="L171" s="127"/>
      <c r="M171" s="132"/>
      <c r="T171" s="133"/>
      <c r="AT171" s="129" t="s">
        <v>176</v>
      </c>
      <c r="AU171" s="129" t="s">
        <v>83</v>
      </c>
      <c r="AV171" s="129" t="s">
        <v>83</v>
      </c>
      <c r="AW171" s="129" t="s">
        <v>144</v>
      </c>
      <c r="AX171" s="129" t="s">
        <v>22</v>
      </c>
      <c r="AY171" s="129" t="s">
        <v>167</v>
      </c>
    </row>
    <row r="172" spans="2:65" s="6" customFormat="1" ht="15.75" customHeight="1">
      <c r="B172" s="22"/>
      <c r="C172" s="113" t="s">
        <v>345</v>
      </c>
      <c r="D172" s="113" t="s">
        <v>169</v>
      </c>
      <c r="E172" s="114" t="s">
        <v>346</v>
      </c>
      <c r="F172" s="115" t="s">
        <v>347</v>
      </c>
      <c r="G172" s="116" t="s">
        <v>257</v>
      </c>
      <c r="H172" s="117">
        <v>1</v>
      </c>
      <c r="I172" s="118"/>
      <c r="J172" s="119">
        <f>ROUND($I$172*$H$172,2)</f>
        <v>0</v>
      </c>
      <c r="K172" s="115" t="s">
        <v>172</v>
      </c>
      <c r="L172" s="22"/>
      <c r="M172" s="120"/>
      <c r="N172" s="121" t="s">
        <v>45</v>
      </c>
      <c r="Q172" s="122">
        <v>0</v>
      </c>
      <c r="R172" s="122">
        <f>$Q$172*$H$172</f>
        <v>0</v>
      </c>
      <c r="S172" s="122">
        <v>0</v>
      </c>
      <c r="T172" s="123">
        <f>$S$172*$H$172</f>
        <v>0</v>
      </c>
      <c r="AR172" s="71" t="s">
        <v>117</v>
      </c>
      <c r="AT172" s="71" t="s">
        <v>169</v>
      </c>
      <c r="AU172" s="71" t="s">
        <v>83</v>
      </c>
      <c r="AY172" s="6" t="s">
        <v>167</v>
      </c>
      <c r="BE172" s="124">
        <f>IF($N$172="základní",$J$172,0)</f>
        <v>0</v>
      </c>
      <c r="BF172" s="124">
        <f>IF($N$172="snížená",$J$172,0)</f>
        <v>0</v>
      </c>
      <c r="BG172" s="124">
        <f>IF($N$172="zákl. přenesená",$J$172,0)</f>
        <v>0</v>
      </c>
      <c r="BH172" s="124">
        <f>IF($N$172="sníž. přenesená",$J$172,0)</f>
        <v>0</v>
      </c>
      <c r="BI172" s="124">
        <f>IF($N$172="nulová",$J$172,0)</f>
        <v>0</v>
      </c>
      <c r="BJ172" s="71" t="s">
        <v>83</v>
      </c>
      <c r="BK172" s="124">
        <f>ROUND($I$172*$H$172,2)</f>
        <v>0</v>
      </c>
      <c r="BL172" s="71" t="s">
        <v>117</v>
      </c>
      <c r="BM172" s="71" t="s">
        <v>348</v>
      </c>
    </row>
    <row r="173" spans="2:47" s="6" customFormat="1" ht="16.5" customHeight="1">
      <c r="B173" s="22"/>
      <c r="D173" s="125" t="s">
        <v>174</v>
      </c>
      <c r="F173" s="126" t="s">
        <v>349</v>
      </c>
      <c r="L173" s="22"/>
      <c r="M173" s="48"/>
      <c r="T173" s="49"/>
      <c r="AT173" s="6" t="s">
        <v>174</v>
      </c>
      <c r="AU173" s="6" t="s">
        <v>83</v>
      </c>
    </row>
    <row r="174" spans="2:51" s="6" customFormat="1" ht="15.75" customHeight="1">
      <c r="B174" s="127"/>
      <c r="D174" s="128" t="s">
        <v>176</v>
      </c>
      <c r="E174" s="129"/>
      <c r="F174" s="130" t="s">
        <v>350</v>
      </c>
      <c r="H174" s="131">
        <v>1</v>
      </c>
      <c r="L174" s="127"/>
      <c r="M174" s="132"/>
      <c r="T174" s="133"/>
      <c r="AT174" s="129" t="s">
        <v>176</v>
      </c>
      <c r="AU174" s="129" t="s">
        <v>83</v>
      </c>
      <c r="AV174" s="129" t="s">
        <v>83</v>
      </c>
      <c r="AW174" s="129" t="s">
        <v>144</v>
      </c>
      <c r="AX174" s="129" t="s">
        <v>22</v>
      </c>
      <c r="AY174" s="129" t="s">
        <v>167</v>
      </c>
    </row>
    <row r="175" spans="2:65" s="6" customFormat="1" ht="15.75" customHeight="1">
      <c r="B175" s="22"/>
      <c r="C175" s="113" t="s">
        <v>351</v>
      </c>
      <c r="D175" s="113" t="s">
        <v>169</v>
      </c>
      <c r="E175" s="114" t="s">
        <v>352</v>
      </c>
      <c r="F175" s="115" t="s">
        <v>353</v>
      </c>
      <c r="G175" s="116" t="s">
        <v>257</v>
      </c>
      <c r="H175" s="117">
        <v>1</v>
      </c>
      <c r="I175" s="118"/>
      <c r="J175" s="119">
        <f>ROUND($I$175*$H$175,2)</f>
        <v>0</v>
      </c>
      <c r="K175" s="115" t="s">
        <v>172</v>
      </c>
      <c r="L175" s="22"/>
      <c r="M175" s="120"/>
      <c r="N175" s="121" t="s">
        <v>45</v>
      </c>
      <c r="Q175" s="122">
        <v>0</v>
      </c>
      <c r="R175" s="122">
        <f>$Q$175*$H$175</f>
        <v>0</v>
      </c>
      <c r="S175" s="122">
        <v>0</v>
      </c>
      <c r="T175" s="123">
        <f>$S$175*$H$175</f>
        <v>0</v>
      </c>
      <c r="AR175" s="71" t="s">
        <v>117</v>
      </c>
      <c r="AT175" s="71" t="s">
        <v>169</v>
      </c>
      <c r="AU175" s="71" t="s">
        <v>83</v>
      </c>
      <c r="AY175" s="6" t="s">
        <v>167</v>
      </c>
      <c r="BE175" s="124">
        <f>IF($N$175="základní",$J$175,0)</f>
        <v>0</v>
      </c>
      <c r="BF175" s="124">
        <f>IF($N$175="snížená",$J$175,0)</f>
        <v>0</v>
      </c>
      <c r="BG175" s="124">
        <f>IF($N$175="zákl. přenesená",$J$175,0)</f>
        <v>0</v>
      </c>
      <c r="BH175" s="124">
        <f>IF($N$175="sníž. přenesená",$J$175,0)</f>
        <v>0</v>
      </c>
      <c r="BI175" s="124">
        <f>IF($N$175="nulová",$J$175,0)</f>
        <v>0</v>
      </c>
      <c r="BJ175" s="71" t="s">
        <v>83</v>
      </c>
      <c r="BK175" s="124">
        <f>ROUND($I$175*$H$175,2)</f>
        <v>0</v>
      </c>
      <c r="BL175" s="71" t="s">
        <v>117</v>
      </c>
      <c r="BM175" s="71" t="s">
        <v>354</v>
      </c>
    </row>
    <row r="176" spans="2:47" s="6" customFormat="1" ht="16.5" customHeight="1">
      <c r="B176" s="22"/>
      <c r="D176" s="125" t="s">
        <v>174</v>
      </c>
      <c r="F176" s="126" t="s">
        <v>355</v>
      </c>
      <c r="L176" s="22"/>
      <c r="M176" s="48"/>
      <c r="T176" s="49"/>
      <c r="AT176" s="6" t="s">
        <v>174</v>
      </c>
      <c r="AU176" s="6" t="s">
        <v>83</v>
      </c>
    </row>
    <row r="177" spans="2:51" s="6" customFormat="1" ht="15.75" customHeight="1">
      <c r="B177" s="127"/>
      <c r="D177" s="128" t="s">
        <v>176</v>
      </c>
      <c r="E177" s="129"/>
      <c r="F177" s="130" t="s">
        <v>356</v>
      </c>
      <c r="H177" s="131">
        <v>1</v>
      </c>
      <c r="L177" s="127"/>
      <c r="M177" s="132"/>
      <c r="T177" s="133"/>
      <c r="AT177" s="129" t="s">
        <v>176</v>
      </c>
      <c r="AU177" s="129" t="s">
        <v>83</v>
      </c>
      <c r="AV177" s="129" t="s">
        <v>83</v>
      </c>
      <c r="AW177" s="129" t="s">
        <v>144</v>
      </c>
      <c r="AX177" s="129" t="s">
        <v>22</v>
      </c>
      <c r="AY177" s="129" t="s">
        <v>167</v>
      </c>
    </row>
    <row r="178" spans="2:65" s="6" customFormat="1" ht="15.75" customHeight="1">
      <c r="B178" s="22"/>
      <c r="C178" s="113" t="s">
        <v>357</v>
      </c>
      <c r="D178" s="113" t="s">
        <v>169</v>
      </c>
      <c r="E178" s="114" t="s">
        <v>358</v>
      </c>
      <c r="F178" s="115" t="s">
        <v>359</v>
      </c>
      <c r="G178" s="116" t="s">
        <v>257</v>
      </c>
      <c r="H178" s="117">
        <v>1</v>
      </c>
      <c r="I178" s="118"/>
      <c r="J178" s="119">
        <f>ROUND($I$178*$H$178,2)</f>
        <v>0</v>
      </c>
      <c r="K178" s="115" t="s">
        <v>172</v>
      </c>
      <c r="L178" s="22"/>
      <c r="M178" s="120"/>
      <c r="N178" s="121" t="s">
        <v>45</v>
      </c>
      <c r="Q178" s="122">
        <v>0</v>
      </c>
      <c r="R178" s="122">
        <f>$Q$178*$H$178</f>
        <v>0</v>
      </c>
      <c r="S178" s="122">
        <v>0</v>
      </c>
      <c r="T178" s="123">
        <f>$S$178*$H$178</f>
        <v>0</v>
      </c>
      <c r="AR178" s="71" t="s">
        <v>117</v>
      </c>
      <c r="AT178" s="71" t="s">
        <v>169</v>
      </c>
      <c r="AU178" s="71" t="s">
        <v>83</v>
      </c>
      <c r="AY178" s="6" t="s">
        <v>167</v>
      </c>
      <c r="BE178" s="124">
        <f>IF($N$178="základní",$J$178,0)</f>
        <v>0</v>
      </c>
      <c r="BF178" s="124">
        <f>IF($N$178="snížená",$J$178,0)</f>
        <v>0</v>
      </c>
      <c r="BG178" s="124">
        <f>IF($N$178="zákl. přenesená",$J$178,0)</f>
        <v>0</v>
      </c>
      <c r="BH178" s="124">
        <f>IF($N$178="sníž. přenesená",$J$178,0)</f>
        <v>0</v>
      </c>
      <c r="BI178" s="124">
        <f>IF($N$178="nulová",$J$178,0)</f>
        <v>0</v>
      </c>
      <c r="BJ178" s="71" t="s">
        <v>83</v>
      </c>
      <c r="BK178" s="124">
        <f>ROUND($I$178*$H$178,2)</f>
        <v>0</v>
      </c>
      <c r="BL178" s="71" t="s">
        <v>117</v>
      </c>
      <c r="BM178" s="71" t="s">
        <v>360</v>
      </c>
    </row>
    <row r="179" spans="2:47" s="6" customFormat="1" ht="16.5" customHeight="1">
      <c r="B179" s="22"/>
      <c r="D179" s="125" t="s">
        <v>174</v>
      </c>
      <c r="F179" s="126" t="s">
        <v>361</v>
      </c>
      <c r="L179" s="22"/>
      <c r="M179" s="48"/>
      <c r="T179" s="49"/>
      <c r="AT179" s="6" t="s">
        <v>174</v>
      </c>
      <c r="AU179" s="6" t="s">
        <v>83</v>
      </c>
    </row>
    <row r="180" spans="2:51" s="6" customFormat="1" ht="15.75" customHeight="1">
      <c r="B180" s="127"/>
      <c r="D180" s="128" t="s">
        <v>176</v>
      </c>
      <c r="E180" s="129"/>
      <c r="F180" s="130" t="s">
        <v>362</v>
      </c>
      <c r="H180" s="131">
        <v>1</v>
      </c>
      <c r="L180" s="127"/>
      <c r="M180" s="132"/>
      <c r="T180" s="133"/>
      <c r="AT180" s="129" t="s">
        <v>176</v>
      </c>
      <c r="AU180" s="129" t="s">
        <v>83</v>
      </c>
      <c r="AV180" s="129" t="s">
        <v>83</v>
      </c>
      <c r="AW180" s="129" t="s">
        <v>144</v>
      </c>
      <c r="AX180" s="129" t="s">
        <v>22</v>
      </c>
      <c r="AY180" s="129" t="s">
        <v>167</v>
      </c>
    </row>
    <row r="181" spans="2:65" s="6" customFormat="1" ht="15.75" customHeight="1">
      <c r="B181" s="22"/>
      <c r="C181" s="113" t="s">
        <v>363</v>
      </c>
      <c r="D181" s="113" t="s">
        <v>169</v>
      </c>
      <c r="E181" s="114" t="s">
        <v>364</v>
      </c>
      <c r="F181" s="115" t="s">
        <v>365</v>
      </c>
      <c r="G181" s="116" t="s">
        <v>257</v>
      </c>
      <c r="H181" s="117">
        <v>14</v>
      </c>
      <c r="I181" s="118"/>
      <c r="J181" s="119">
        <f>ROUND($I$181*$H$181,2)</f>
        <v>0</v>
      </c>
      <c r="K181" s="115" t="s">
        <v>172</v>
      </c>
      <c r="L181" s="22"/>
      <c r="M181" s="120"/>
      <c r="N181" s="121" t="s">
        <v>45</v>
      </c>
      <c r="Q181" s="122">
        <v>0</v>
      </c>
      <c r="R181" s="122">
        <f>$Q$181*$H$181</f>
        <v>0</v>
      </c>
      <c r="S181" s="122">
        <v>0</v>
      </c>
      <c r="T181" s="123">
        <f>$S$181*$H$181</f>
        <v>0</v>
      </c>
      <c r="AR181" s="71" t="s">
        <v>117</v>
      </c>
      <c r="AT181" s="71" t="s">
        <v>169</v>
      </c>
      <c r="AU181" s="71" t="s">
        <v>83</v>
      </c>
      <c r="AY181" s="6" t="s">
        <v>167</v>
      </c>
      <c r="BE181" s="124">
        <f>IF($N$181="základní",$J$181,0)</f>
        <v>0</v>
      </c>
      <c r="BF181" s="124">
        <f>IF($N$181="snížená",$J$181,0)</f>
        <v>0</v>
      </c>
      <c r="BG181" s="124">
        <f>IF($N$181="zákl. přenesená",$J$181,0)</f>
        <v>0</v>
      </c>
      <c r="BH181" s="124">
        <f>IF($N$181="sníž. přenesená",$J$181,0)</f>
        <v>0</v>
      </c>
      <c r="BI181" s="124">
        <f>IF($N$181="nulová",$J$181,0)</f>
        <v>0</v>
      </c>
      <c r="BJ181" s="71" t="s">
        <v>83</v>
      </c>
      <c r="BK181" s="124">
        <f>ROUND($I$181*$H$181,2)</f>
        <v>0</v>
      </c>
      <c r="BL181" s="71" t="s">
        <v>117</v>
      </c>
      <c r="BM181" s="71" t="s">
        <v>366</v>
      </c>
    </row>
    <row r="182" spans="2:47" s="6" customFormat="1" ht="16.5" customHeight="1">
      <c r="B182" s="22"/>
      <c r="D182" s="125" t="s">
        <v>174</v>
      </c>
      <c r="F182" s="126" t="s">
        <v>367</v>
      </c>
      <c r="L182" s="22"/>
      <c r="M182" s="48"/>
      <c r="T182" s="49"/>
      <c r="AT182" s="6" t="s">
        <v>174</v>
      </c>
      <c r="AU182" s="6" t="s">
        <v>83</v>
      </c>
    </row>
    <row r="183" spans="2:51" s="6" customFormat="1" ht="15.75" customHeight="1">
      <c r="B183" s="127"/>
      <c r="D183" s="128" t="s">
        <v>176</v>
      </c>
      <c r="E183" s="129"/>
      <c r="F183" s="130" t="s">
        <v>368</v>
      </c>
      <c r="H183" s="131">
        <v>14</v>
      </c>
      <c r="L183" s="127"/>
      <c r="M183" s="132"/>
      <c r="T183" s="133"/>
      <c r="AT183" s="129" t="s">
        <v>176</v>
      </c>
      <c r="AU183" s="129" t="s">
        <v>83</v>
      </c>
      <c r="AV183" s="129" t="s">
        <v>83</v>
      </c>
      <c r="AW183" s="129" t="s">
        <v>144</v>
      </c>
      <c r="AX183" s="129" t="s">
        <v>22</v>
      </c>
      <c r="AY183" s="129" t="s">
        <v>167</v>
      </c>
    </row>
    <row r="184" spans="2:65" s="6" customFormat="1" ht="15.75" customHeight="1">
      <c r="B184" s="22"/>
      <c r="C184" s="113" t="s">
        <v>369</v>
      </c>
      <c r="D184" s="113" t="s">
        <v>169</v>
      </c>
      <c r="E184" s="114" t="s">
        <v>370</v>
      </c>
      <c r="F184" s="115" t="s">
        <v>371</v>
      </c>
      <c r="G184" s="116" t="s">
        <v>257</v>
      </c>
      <c r="H184" s="117">
        <v>13</v>
      </c>
      <c r="I184" s="118"/>
      <c r="J184" s="119">
        <f>ROUND($I$184*$H$184,2)</f>
        <v>0</v>
      </c>
      <c r="K184" s="115" t="s">
        <v>172</v>
      </c>
      <c r="L184" s="22"/>
      <c r="M184" s="120"/>
      <c r="N184" s="121" t="s">
        <v>45</v>
      </c>
      <c r="Q184" s="122">
        <v>0</v>
      </c>
      <c r="R184" s="122">
        <f>$Q$184*$H$184</f>
        <v>0</v>
      </c>
      <c r="S184" s="122">
        <v>0</v>
      </c>
      <c r="T184" s="123">
        <f>$S$184*$H$184</f>
        <v>0</v>
      </c>
      <c r="AR184" s="71" t="s">
        <v>117</v>
      </c>
      <c r="AT184" s="71" t="s">
        <v>169</v>
      </c>
      <c r="AU184" s="71" t="s">
        <v>83</v>
      </c>
      <c r="AY184" s="6" t="s">
        <v>167</v>
      </c>
      <c r="BE184" s="124">
        <f>IF($N$184="základní",$J$184,0)</f>
        <v>0</v>
      </c>
      <c r="BF184" s="124">
        <f>IF($N$184="snížená",$J$184,0)</f>
        <v>0</v>
      </c>
      <c r="BG184" s="124">
        <f>IF($N$184="zákl. přenesená",$J$184,0)</f>
        <v>0</v>
      </c>
      <c r="BH184" s="124">
        <f>IF($N$184="sníž. přenesená",$J$184,0)</f>
        <v>0</v>
      </c>
      <c r="BI184" s="124">
        <f>IF($N$184="nulová",$J$184,0)</f>
        <v>0</v>
      </c>
      <c r="BJ184" s="71" t="s">
        <v>83</v>
      </c>
      <c r="BK184" s="124">
        <f>ROUND($I$184*$H$184,2)</f>
        <v>0</v>
      </c>
      <c r="BL184" s="71" t="s">
        <v>117</v>
      </c>
      <c r="BM184" s="71" t="s">
        <v>372</v>
      </c>
    </row>
    <row r="185" spans="2:47" s="6" customFormat="1" ht="16.5" customHeight="1">
      <c r="B185" s="22"/>
      <c r="D185" s="125" t="s">
        <v>174</v>
      </c>
      <c r="F185" s="126" t="s">
        <v>373</v>
      </c>
      <c r="L185" s="22"/>
      <c r="M185" s="48"/>
      <c r="T185" s="49"/>
      <c r="AT185" s="6" t="s">
        <v>174</v>
      </c>
      <c r="AU185" s="6" t="s">
        <v>83</v>
      </c>
    </row>
    <row r="186" spans="2:51" s="6" customFormat="1" ht="15.75" customHeight="1">
      <c r="B186" s="127"/>
      <c r="D186" s="128" t="s">
        <v>176</v>
      </c>
      <c r="E186" s="129"/>
      <c r="F186" s="130" t="s">
        <v>374</v>
      </c>
      <c r="H186" s="131">
        <v>13</v>
      </c>
      <c r="L186" s="127"/>
      <c r="M186" s="132"/>
      <c r="T186" s="133"/>
      <c r="AT186" s="129" t="s">
        <v>176</v>
      </c>
      <c r="AU186" s="129" t="s">
        <v>83</v>
      </c>
      <c r="AV186" s="129" t="s">
        <v>83</v>
      </c>
      <c r="AW186" s="129" t="s">
        <v>144</v>
      </c>
      <c r="AX186" s="129" t="s">
        <v>22</v>
      </c>
      <c r="AY186" s="129" t="s">
        <v>167</v>
      </c>
    </row>
    <row r="187" spans="2:65" s="6" customFormat="1" ht="15.75" customHeight="1">
      <c r="B187" s="22"/>
      <c r="C187" s="113" t="s">
        <v>375</v>
      </c>
      <c r="D187" s="113" t="s">
        <v>169</v>
      </c>
      <c r="E187" s="114" t="s">
        <v>376</v>
      </c>
      <c r="F187" s="115" t="s">
        <v>377</v>
      </c>
      <c r="G187" s="116" t="s">
        <v>257</v>
      </c>
      <c r="H187" s="117">
        <v>12</v>
      </c>
      <c r="I187" s="118"/>
      <c r="J187" s="119">
        <f>ROUND($I$187*$H$187,2)</f>
        <v>0</v>
      </c>
      <c r="K187" s="115" t="s">
        <v>172</v>
      </c>
      <c r="L187" s="22"/>
      <c r="M187" s="120"/>
      <c r="N187" s="121" t="s">
        <v>45</v>
      </c>
      <c r="Q187" s="122">
        <v>0</v>
      </c>
      <c r="R187" s="122">
        <f>$Q$187*$H$187</f>
        <v>0</v>
      </c>
      <c r="S187" s="122">
        <v>0</v>
      </c>
      <c r="T187" s="123">
        <f>$S$187*$H$187</f>
        <v>0</v>
      </c>
      <c r="AR187" s="71" t="s">
        <v>117</v>
      </c>
      <c r="AT187" s="71" t="s">
        <v>169</v>
      </c>
      <c r="AU187" s="71" t="s">
        <v>83</v>
      </c>
      <c r="AY187" s="6" t="s">
        <v>167</v>
      </c>
      <c r="BE187" s="124">
        <f>IF($N$187="základní",$J$187,0)</f>
        <v>0</v>
      </c>
      <c r="BF187" s="124">
        <f>IF($N$187="snížená",$J$187,0)</f>
        <v>0</v>
      </c>
      <c r="BG187" s="124">
        <f>IF($N$187="zákl. přenesená",$J$187,0)</f>
        <v>0</v>
      </c>
      <c r="BH187" s="124">
        <f>IF($N$187="sníž. přenesená",$J$187,0)</f>
        <v>0</v>
      </c>
      <c r="BI187" s="124">
        <f>IF($N$187="nulová",$J$187,0)</f>
        <v>0</v>
      </c>
      <c r="BJ187" s="71" t="s">
        <v>83</v>
      </c>
      <c r="BK187" s="124">
        <f>ROUND($I$187*$H$187,2)</f>
        <v>0</v>
      </c>
      <c r="BL187" s="71" t="s">
        <v>117</v>
      </c>
      <c r="BM187" s="71" t="s">
        <v>378</v>
      </c>
    </row>
    <row r="188" spans="2:47" s="6" customFormat="1" ht="16.5" customHeight="1">
      <c r="B188" s="22"/>
      <c r="D188" s="125" t="s">
        <v>174</v>
      </c>
      <c r="F188" s="126" t="s">
        <v>379</v>
      </c>
      <c r="L188" s="22"/>
      <c r="M188" s="48"/>
      <c r="T188" s="49"/>
      <c r="AT188" s="6" t="s">
        <v>174</v>
      </c>
      <c r="AU188" s="6" t="s">
        <v>83</v>
      </c>
    </row>
    <row r="189" spans="2:51" s="6" customFormat="1" ht="15.75" customHeight="1">
      <c r="B189" s="127"/>
      <c r="D189" s="128" t="s">
        <v>176</v>
      </c>
      <c r="E189" s="129"/>
      <c r="F189" s="130" t="s">
        <v>380</v>
      </c>
      <c r="H189" s="131">
        <v>12</v>
      </c>
      <c r="L189" s="127"/>
      <c r="M189" s="132"/>
      <c r="T189" s="133"/>
      <c r="AT189" s="129" t="s">
        <v>176</v>
      </c>
      <c r="AU189" s="129" t="s">
        <v>83</v>
      </c>
      <c r="AV189" s="129" t="s">
        <v>83</v>
      </c>
      <c r="AW189" s="129" t="s">
        <v>144</v>
      </c>
      <c r="AX189" s="129" t="s">
        <v>22</v>
      </c>
      <c r="AY189" s="129" t="s">
        <v>167</v>
      </c>
    </row>
    <row r="190" spans="2:65" s="6" customFormat="1" ht="15.75" customHeight="1">
      <c r="B190" s="22"/>
      <c r="C190" s="113" t="s">
        <v>381</v>
      </c>
      <c r="D190" s="113" t="s">
        <v>169</v>
      </c>
      <c r="E190" s="114" t="s">
        <v>382</v>
      </c>
      <c r="F190" s="115" t="s">
        <v>383</v>
      </c>
      <c r="G190" s="116" t="s">
        <v>257</v>
      </c>
      <c r="H190" s="117">
        <v>19</v>
      </c>
      <c r="I190" s="118"/>
      <c r="J190" s="119">
        <f>ROUND($I$190*$H$190,2)</f>
        <v>0</v>
      </c>
      <c r="K190" s="115" t="s">
        <v>172</v>
      </c>
      <c r="L190" s="22"/>
      <c r="M190" s="120"/>
      <c r="N190" s="121" t="s">
        <v>45</v>
      </c>
      <c r="Q190" s="122">
        <v>0</v>
      </c>
      <c r="R190" s="122">
        <f>$Q$190*$H$190</f>
        <v>0</v>
      </c>
      <c r="S190" s="122">
        <v>0</v>
      </c>
      <c r="T190" s="123">
        <f>$S$190*$H$190</f>
        <v>0</v>
      </c>
      <c r="AR190" s="71" t="s">
        <v>117</v>
      </c>
      <c r="AT190" s="71" t="s">
        <v>169</v>
      </c>
      <c r="AU190" s="71" t="s">
        <v>83</v>
      </c>
      <c r="AY190" s="6" t="s">
        <v>167</v>
      </c>
      <c r="BE190" s="124">
        <f>IF($N$190="základní",$J$190,0)</f>
        <v>0</v>
      </c>
      <c r="BF190" s="124">
        <f>IF($N$190="snížená",$J$190,0)</f>
        <v>0</v>
      </c>
      <c r="BG190" s="124">
        <f>IF($N$190="zákl. přenesená",$J$190,0)</f>
        <v>0</v>
      </c>
      <c r="BH190" s="124">
        <f>IF($N$190="sníž. přenesená",$J$190,0)</f>
        <v>0</v>
      </c>
      <c r="BI190" s="124">
        <f>IF($N$190="nulová",$J$190,0)</f>
        <v>0</v>
      </c>
      <c r="BJ190" s="71" t="s">
        <v>83</v>
      </c>
      <c r="BK190" s="124">
        <f>ROUND($I$190*$H$190,2)</f>
        <v>0</v>
      </c>
      <c r="BL190" s="71" t="s">
        <v>117</v>
      </c>
      <c r="BM190" s="71" t="s">
        <v>384</v>
      </c>
    </row>
    <row r="191" spans="2:47" s="6" customFormat="1" ht="16.5" customHeight="1">
      <c r="B191" s="22"/>
      <c r="D191" s="125" t="s">
        <v>174</v>
      </c>
      <c r="F191" s="126" t="s">
        <v>385</v>
      </c>
      <c r="L191" s="22"/>
      <c r="M191" s="48"/>
      <c r="T191" s="49"/>
      <c r="AT191" s="6" t="s">
        <v>174</v>
      </c>
      <c r="AU191" s="6" t="s">
        <v>83</v>
      </c>
    </row>
    <row r="192" spans="2:51" s="6" customFormat="1" ht="15.75" customHeight="1">
      <c r="B192" s="127"/>
      <c r="D192" s="128" t="s">
        <v>176</v>
      </c>
      <c r="E192" s="129"/>
      <c r="F192" s="130" t="s">
        <v>386</v>
      </c>
      <c r="H192" s="131">
        <v>19</v>
      </c>
      <c r="L192" s="127"/>
      <c r="M192" s="132"/>
      <c r="T192" s="133"/>
      <c r="AT192" s="129" t="s">
        <v>176</v>
      </c>
      <c r="AU192" s="129" t="s">
        <v>83</v>
      </c>
      <c r="AV192" s="129" t="s">
        <v>83</v>
      </c>
      <c r="AW192" s="129" t="s">
        <v>144</v>
      </c>
      <c r="AX192" s="129" t="s">
        <v>22</v>
      </c>
      <c r="AY192" s="129" t="s">
        <v>167</v>
      </c>
    </row>
    <row r="193" spans="2:65" s="6" customFormat="1" ht="15.75" customHeight="1">
      <c r="B193" s="22"/>
      <c r="C193" s="113" t="s">
        <v>387</v>
      </c>
      <c r="D193" s="113" t="s">
        <v>169</v>
      </c>
      <c r="E193" s="114" t="s">
        <v>388</v>
      </c>
      <c r="F193" s="115" t="s">
        <v>389</v>
      </c>
      <c r="G193" s="116" t="s">
        <v>257</v>
      </c>
      <c r="H193" s="117">
        <v>14</v>
      </c>
      <c r="I193" s="118"/>
      <c r="J193" s="119">
        <f>ROUND($I$193*$H$193,2)</f>
        <v>0</v>
      </c>
      <c r="K193" s="115" t="s">
        <v>172</v>
      </c>
      <c r="L193" s="22"/>
      <c r="M193" s="120"/>
      <c r="N193" s="121" t="s">
        <v>45</v>
      </c>
      <c r="Q193" s="122">
        <v>0</v>
      </c>
      <c r="R193" s="122">
        <f>$Q$193*$H$193</f>
        <v>0</v>
      </c>
      <c r="S193" s="122">
        <v>0</v>
      </c>
      <c r="T193" s="123">
        <f>$S$193*$H$193</f>
        <v>0</v>
      </c>
      <c r="AR193" s="71" t="s">
        <v>117</v>
      </c>
      <c r="AT193" s="71" t="s">
        <v>169</v>
      </c>
      <c r="AU193" s="71" t="s">
        <v>83</v>
      </c>
      <c r="AY193" s="6" t="s">
        <v>167</v>
      </c>
      <c r="BE193" s="124">
        <f>IF($N$193="základní",$J$193,0)</f>
        <v>0</v>
      </c>
      <c r="BF193" s="124">
        <f>IF($N$193="snížená",$J$193,0)</f>
        <v>0</v>
      </c>
      <c r="BG193" s="124">
        <f>IF($N$193="zákl. přenesená",$J$193,0)</f>
        <v>0</v>
      </c>
      <c r="BH193" s="124">
        <f>IF($N$193="sníž. přenesená",$J$193,0)</f>
        <v>0</v>
      </c>
      <c r="BI193" s="124">
        <f>IF($N$193="nulová",$J$193,0)</f>
        <v>0</v>
      </c>
      <c r="BJ193" s="71" t="s">
        <v>83</v>
      </c>
      <c r="BK193" s="124">
        <f>ROUND($I$193*$H$193,2)</f>
        <v>0</v>
      </c>
      <c r="BL193" s="71" t="s">
        <v>117</v>
      </c>
      <c r="BM193" s="71" t="s">
        <v>390</v>
      </c>
    </row>
    <row r="194" spans="2:47" s="6" customFormat="1" ht="16.5" customHeight="1">
      <c r="B194" s="22"/>
      <c r="D194" s="125" t="s">
        <v>174</v>
      </c>
      <c r="F194" s="126" t="s">
        <v>391</v>
      </c>
      <c r="L194" s="22"/>
      <c r="M194" s="48"/>
      <c r="T194" s="49"/>
      <c r="AT194" s="6" t="s">
        <v>174</v>
      </c>
      <c r="AU194" s="6" t="s">
        <v>83</v>
      </c>
    </row>
    <row r="195" spans="2:51" s="6" customFormat="1" ht="15.75" customHeight="1">
      <c r="B195" s="127"/>
      <c r="D195" s="128" t="s">
        <v>176</v>
      </c>
      <c r="E195" s="129"/>
      <c r="F195" s="130" t="s">
        <v>392</v>
      </c>
      <c r="H195" s="131">
        <v>14</v>
      </c>
      <c r="L195" s="127"/>
      <c r="M195" s="132"/>
      <c r="T195" s="133"/>
      <c r="AT195" s="129" t="s">
        <v>176</v>
      </c>
      <c r="AU195" s="129" t="s">
        <v>83</v>
      </c>
      <c r="AV195" s="129" t="s">
        <v>83</v>
      </c>
      <c r="AW195" s="129" t="s">
        <v>144</v>
      </c>
      <c r="AX195" s="129" t="s">
        <v>22</v>
      </c>
      <c r="AY195" s="129" t="s">
        <v>167</v>
      </c>
    </row>
    <row r="196" spans="2:65" s="6" customFormat="1" ht="15.75" customHeight="1">
      <c r="B196" s="22"/>
      <c r="C196" s="113" t="s">
        <v>393</v>
      </c>
      <c r="D196" s="113" t="s">
        <v>169</v>
      </c>
      <c r="E196" s="114" t="s">
        <v>394</v>
      </c>
      <c r="F196" s="115" t="s">
        <v>395</v>
      </c>
      <c r="G196" s="116" t="s">
        <v>257</v>
      </c>
      <c r="H196" s="117">
        <v>5</v>
      </c>
      <c r="I196" s="118"/>
      <c r="J196" s="119">
        <f>ROUND($I$196*$H$196,2)</f>
        <v>0</v>
      </c>
      <c r="K196" s="115" t="s">
        <v>172</v>
      </c>
      <c r="L196" s="22"/>
      <c r="M196" s="120"/>
      <c r="N196" s="121" t="s">
        <v>45</v>
      </c>
      <c r="Q196" s="122">
        <v>0</v>
      </c>
      <c r="R196" s="122">
        <f>$Q$196*$H$196</f>
        <v>0</v>
      </c>
      <c r="S196" s="122">
        <v>0</v>
      </c>
      <c r="T196" s="123">
        <f>$S$196*$H$196</f>
        <v>0</v>
      </c>
      <c r="AR196" s="71" t="s">
        <v>117</v>
      </c>
      <c r="AT196" s="71" t="s">
        <v>169</v>
      </c>
      <c r="AU196" s="71" t="s">
        <v>83</v>
      </c>
      <c r="AY196" s="6" t="s">
        <v>167</v>
      </c>
      <c r="BE196" s="124">
        <f>IF($N$196="základní",$J$196,0)</f>
        <v>0</v>
      </c>
      <c r="BF196" s="124">
        <f>IF($N$196="snížená",$J$196,0)</f>
        <v>0</v>
      </c>
      <c r="BG196" s="124">
        <f>IF($N$196="zákl. přenesená",$J$196,0)</f>
        <v>0</v>
      </c>
      <c r="BH196" s="124">
        <f>IF($N$196="sníž. přenesená",$J$196,0)</f>
        <v>0</v>
      </c>
      <c r="BI196" s="124">
        <f>IF($N$196="nulová",$J$196,0)</f>
        <v>0</v>
      </c>
      <c r="BJ196" s="71" t="s">
        <v>83</v>
      </c>
      <c r="BK196" s="124">
        <f>ROUND($I$196*$H$196,2)</f>
        <v>0</v>
      </c>
      <c r="BL196" s="71" t="s">
        <v>117</v>
      </c>
      <c r="BM196" s="71" t="s">
        <v>396</v>
      </c>
    </row>
    <row r="197" spans="2:47" s="6" customFormat="1" ht="16.5" customHeight="1">
      <c r="B197" s="22"/>
      <c r="D197" s="125" t="s">
        <v>174</v>
      </c>
      <c r="F197" s="126" t="s">
        <v>397</v>
      </c>
      <c r="L197" s="22"/>
      <c r="M197" s="48"/>
      <c r="T197" s="49"/>
      <c r="AT197" s="6" t="s">
        <v>174</v>
      </c>
      <c r="AU197" s="6" t="s">
        <v>83</v>
      </c>
    </row>
    <row r="198" spans="2:51" s="6" customFormat="1" ht="15.75" customHeight="1">
      <c r="B198" s="127"/>
      <c r="D198" s="128" t="s">
        <v>176</v>
      </c>
      <c r="E198" s="129"/>
      <c r="F198" s="130" t="s">
        <v>398</v>
      </c>
      <c r="H198" s="131">
        <v>5</v>
      </c>
      <c r="L198" s="127"/>
      <c r="M198" s="132"/>
      <c r="T198" s="133"/>
      <c r="AT198" s="129" t="s">
        <v>176</v>
      </c>
      <c r="AU198" s="129" t="s">
        <v>83</v>
      </c>
      <c r="AV198" s="129" t="s">
        <v>83</v>
      </c>
      <c r="AW198" s="129" t="s">
        <v>144</v>
      </c>
      <c r="AX198" s="129" t="s">
        <v>22</v>
      </c>
      <c r="AY198" s="129" t="s">
        <v>167</v>
      </c>
    </row>
    <row r="199" spans="2:65" s="6" customFormat="1" ht="15.75" customHeight="1">
      <c r="B199" s="22"/>
      <c r="C199" s="113" t="s">
        <v>399</v>
      </c>
      <c r="D199" s="113" t="s">
        <v>169</v>
      </c>
      <c r="E199" s="114" t="s">
        <v>400</v>
      </c>
      <c r="F199" s="115" t="s">
        <v>401</v>
      </c>
      <c r="G199" s="116" t="s">
        <v>257</v>
      </c>
      <c r="H199" s="117">
        <v>4</v>
      </c>
      <c r="I199" s="118"/>
      <c r="J199" s="119">
        <f>ROUND($I$199*$H$199,2)</f>
        <v>0</v>
      </c>
      <c r="K199" s="115" t="s">
        <v>172</v>
      </c>
      <c r="L199" s="22"/>
      <c r="M199" s="120"/>
      <c r="N199" s="121" t="s">
        <v>45</v>
      </c>
      <c r="Q199" s="122">
        <v>0</v>
      </c>
      <c r="R199" s="122">
        <f>$Q$199*$H$199</f>
        <v>0</v>
      </c>
      <c r="S199" s="122">
        <v>0</v>
      </c>
      <c r="T199" s="123">
        <f>$S$199*$H$199</f>
        <v>0</v>
      </c>
      <c r="AR199" s="71" t="s">
        <v>117</v>
      </c>
      <c r="AT199" s="71" t="s">
        <v>169</v>
      </c>
      <c r="AU199" s="71" t="s">
        <v>83</v>
      </c>
      <c r="AY199" s="6" t="s">
        <v>167</v>
      </c>
      <c r="BE199" s="124">
        <f>IF($N$199="základní",$J$199,0)</f>
        <v>0</v>
      </c>
      <c r="BF199" s="124">
        <f>IF($N$199="snížená",$J$199,0)</f>
        <v>0</v>
      </c>
      <c r="BG199" s="124">
        <f>IF($N$199="zákl. přenesená",$J$199,0)</f>
        <v>0</v>
      </c>
      <c r="BH199" s="124">
        <f>IF($N$199="sníž. přenesená",$J$199,0)</f>
        <v>0</v>
      </c>
      <c r="BI199" s="124">
        <f>IF($N$199="nulová",$J$199,0)</f>
        <v>0</v>
      </c>
      <c r="BJ199" s="71" t="s">
        <v>83</v>
      </c>
      <c r="BK199" s="124">
        <f>ROUND($I$199*$H$199,2)</f>
        <v>0</v>
      </c>
      <c r="BL199" s="71" t="s">
        <v>117</v>
      </c>
      <c r="BM199" s="71" t="s">
        <v>402</v>
      </c>
    </row>
    <row r="200" spans="2:47" s="6" customFormat="1" ht="16.5" customHeight="1">
      <c r="B200" s="22"/>
      <c r="D200" s="125" t="s">
        <v>174</v>
      </c>
      <c r="F200" s="126" t="s">
        <v>403</v>
      </c>
      <c r="L200" s="22"/>
      <c r="M200" s="48"/>
      <c r="T200" s="49"/>
      <c r="AT200" s="6" t="s">
        <v>174</v>
      </c>
      <c r="AU200" s="6" t="s">
        <v>83</v>
      </c>
    </row>
    <row r="201" spans="2:51" s="6" customFormat="1" ht="15.75" customHeight="1">
      <c r="B201" s="127"/>
      <c r="D201" s="128" t="s">
        <v>176</v>
      </c>
      <c r="E201" s="129"/>
      <c r="F201" s="130" t="s">
        <v>404</v>
      </c>
      <c r="H201" s="131">
        <v>4</v>
      </c>
      <c r="L201" s="127"/>
      <c r="M201" s="132"/>
      <c r="T201" s="133"/>
      <c r="AT201" s="129" t="s">
        <v>176</v>
      </c>
      <c r="AU201" s="129" t="s">
        <v>83</v>
      </c>
      <c r="AV201" s="129" t="s">
        <v>83</v>
      </c>
      <c r="AW201" s="129" t="s">
        <v>144</v>
      </c>
      <c r="AX201" s="129" t="s">
        <v>22</v>
      </c>
      <c r="AY201" s="129" t="s">
        <v>167</v>
      </c>
    </row>
    <row r="202" spans="2:65" s="6" customFormat="1" ht="15.75" customHeight="1">
      <c r="B202" s="22"/>
      <c r="C202" s="113" t="s">
        <v>405</v>
      </c>
      <c r="D202" s="113" t="s">
        <v>169</v>
      </c>
      <c r="E202" s="114" t="s">
        <v>406</v>
      </c>
      <c r="F202" s="115" t="s">
        <v>407</v>
      </c>
      <c r="G202" s="116" t="s">
        <v>257</v>
      </c>
      <c r="H202" s="117">
        <v>2</v>
      </c>
      <c r="I202" s="118"/>
      <c r="J202" s="119">
        <f>ROUND($I$202*$H$202,2)</f>
        <v>0</v>
      </c>
      <c r="K202" s="115" t="s">
        <v>172</v>
      </c>
      <c r="L202" s="22"/>
      <c r="M202" s="120"/>
      <c r="N202" s="121" t="s">
        <v>45</v>
      </c>
      <c r="Q202" s="122">
        <v>0</v>
      </c>
      <c r="R202" s="122">
        <f>$Q$202*$H$202</f>
        <v>0</v>
      </c>
      <c r="S202" s="122">
        <v>0</v>
      </c>
      <c r="T202" s="123">
        <f>$S$202*$H$202</f>
        <v>0</v>
      </c>
      <c r="AR202" s="71" t="s">
        <v>117</v>
      </c>
      <c r="AT202" s="71" t="s">
        <v>169</v>
      </c>
      <c r="AU202" s="71" t="s">
        <v>83</v>
      </c>
      <c r="AY202" s="6" t="s">
        <v>167</v>
      </c>
      <c r="BE202" s="124">
        <f>IF($N$202="základní",$J$202,0)</f>
        <v>0</v>
      </c>
      <c r="BF202" s="124">
        <f>IF($N$202="snížená",$J$202,0)</f>
        <v>0</v>
      </c>
      <c r="BG202" s="124">
        <f>IF($N$202="zákl. přenesená",$J$202,0)</f>
        <v>0</v>
      </c>
      <c r="BH202" s="124">
        <f>IF($N$202="sníž. přenesená",$J$202,0)</f>
        <v>0</v>
      </c>
      <c r="BI202" s="124">
        <f>IF($N$202="nulová",$J$202,0)</f>
        <v>0</v>
      </c>
      <c r="BJ202" s="71" t="s">
        <v>83</v>
      </c>
      <c r="BK202" s="124">
        <f>ROUND($I$202*$H$202,2)</f>
        <v>0</v>
      </c>
      <c r="BL202" s="71" t="s">
        <v>117</v>
      </c>
      <c r="BM202" s="71" t="s">
        <v>408</v>
      </c>
    </row>
    <row r="203" spans="2:47" s="6" customFormat="1" ht="16.5" customHeight="1">
      <c r="B203" s="22"/>
      <c r="D203" s="125" t="s">
        <v>174</v>
      </c>
      <c r="F203" s="126" t="s">
        <v>409</v>
      </c>
      <c r="L203" s="22"/>
      <c r="M203" s="48"/>
      <c r="T203" s="49"/>
      <c r="AT203" s="6" t="s">
        <v>174</v>
      </c>
      <c r="AU203" s="6" t="s">
        <v>83</v>
      </c>
    </row>
    <row r="204" spans="2:51" s="6" customFormat="1" ht="15.75" customHeight="1">
      <c r="B204" s="127"/>
      <c r="D204" s="128" t="s">
        <v>176</v>
      </c>
      <c r="E204" s="129"/>
      <c r="F204" s="130" t="s">
        <v>410</v>
      </c>
      <c r="H204" s="131">
        <v>2</v>
      </c>
      <c r="L204" s="127"/>
      <c r="M204" s="132"/>
      <c r="T204" s="133"/>
      <c r="AT204" s="129" t="s">
        <v>176</v>
      </c>
      <c r="AU204" s="129" t="s">
        <v>83</v>
      </c>
      <c r="AV204" s="129" t="s">
        <v>83</v>
      </c>
      <c r="AW204" s="129" t="s">
        <v>144</v>
      </c>
      <c r="AX204" s="129" t="s">
        <v>22</v>
      </c>
      <c r="AY204" s="129" t="s">
        <v>167</v>
      </c>
    </row>
    <row r="205" spans="2:65" s="6" customFormat="1" ht="15.75" customHeight="1">
      <c r="B205" s="22"/>
      <c r="C205" s="113" t="s">
        <v>411</v>
      </c>
      <c r="D205" s="113" t="s">
        <v>169</v>
      </c>
      <c r="E205" s="114" t="s">
        <v>412</v>
      </c>
      <c r="F205" s="115" t="s">
        <v>413</v>
      </c>
      <c r="G205" s="116" t="s">
        <v>257</v>
      </c>
      <c r="H205" s="117">
        <v>1</v>
      </c>
      <c r="I205" s="118"/>
      <c r="J205" s="119">
        <f>ROUND($I$205*$H$205,2)</f>
        <v>0</v>
      </c>
      <c r="K205" s="115" t="s">
        <v>172</v>
      </c>
      <c r="L205" s="22"/>
      <c r="M205" s="120"/>
      <c r="N205" s="121" t="s">
        <v>45</v>
      </c>
      <c r="Q205" s="122">
        <v>0</v>
      </c>
      <c r="R205" s="122">
        <f>$Q$205*$H$205</f>
        <v>0</v>
      </c>
      <c r="S205" s="122">
        <v>0</v>
      </c>
      <c r="T205" s="123">
        <f>$S$205*$H$205</f>
        <v>0</v>
      </c>
      <c r="AR205" s="71" t="s">
        <v>117</v>
      </c>
      <c r="AT205" s="71" t="s">
        <v>169</v>
      </c>
      <c r="AU205" s="71" t="s">
        <v>83</v>
      </c>
      <c r="AY205" s="6" t="s">
        <v>167</v>
      </c>
      <c r="BE205" s="124">
        <f>IF($N$205="základní",$J$205,0)</f>
        <v>0</v>
      </c>
      <c r="BF205" s="124">
        <f>IF($N$205="snížená",$J$205,0)</f>
        <v>0</v>
      </c>
      <c r="BG205" s="124">
        <f>IF($N$205="zákl. přenesená",$J$205,0)</f>
        <v>0</v>
      </c>
      <c r="BH205" s="124">
        <f>IF($N$205="sníž. přenesená",$J$205,0)</f>
        <v>0</v>
      </c>
      <c r="BI205" s="124">
        <f>IF($N$205="nulová",$J$205,0)</f>
        <v>0</v>
      </c>
      <c r="BJ205" s="71" t="s">
        <v>83</v>
      </c>
      <c r="BK205" s="124">
        <f>ROUND($I$205*$H$205,2)</f>
        <v>0</v>
      </c>
      <c r="BL205" s="71" t="s">
        <v>117</v>
      </c>
      <c r="BM205" s="71" t="s">
        <v>414</v>
      </c>
    </row>
    <row r="206" spans="2:47" s="6" customFormat="1" ht="16.5" customHeight="1">
      <c r="B206" s="22"/>
      <c r="D206" s="125" t="s">
        <v>174</v>
      </c>
      <c r="F206" s="126" t="s">
        <v>415</v>
      </c>
      <c r="L206" s="22"/>
      <c r="M206" s="48"/>
      <c r="T206" s="49"/>
      <c r="AT206" s="6" t="s">
        <v>174</v>
      </c>
      <c r="AU206" s="6" t="s">
        <v>83</v>
      </c>
    </row>
    <row r="207" spans="2:51" s="6" customFormat="1" ht="15.75" customHeight="1">
      <c r="B207" s="127"/>
      <c r="D207" s="128" t="s">
        <v>176</v>
      </c>
      <c r="E207" s="129"/>
      <c r="F207" s="130" t="s">
        <v>416</v>
      </c>
      <c r="H207" s="131">
        <v>1</v>
      </c>
      <c r="L207" s="127"/>
      <c r="M207" s="132"/>
      <c r="T207" s="133"/>
      <c r="AT207" s="129" t="s">
        <v>176</v>
      </c>
      <c r="AU207" s="129" t="s">
        <v>83</v>
      </c>
      <c r="AV207" s="129" t="s">
        <v>83</v>
      </c>
      <c r="AW207" s="129" t="s">
        <v>144</v>
      </c>
      <c r="AX207" s="129" t="s">
        <v>22</v>
      </c>
      <c r="AY207" s="129" t="s">
        <v>167</v>
      </c>
    </row>
    <row r="208" spans="2:65" s="6" customFormat="1" ht="15.75" customHeight="1">
      <c r="B208" s="22"/>
      <c r="C208" s="113" t="s">
        <v>417</v>
      </c>
      <c r="D208" s="113" t="s">
        <v>169</v>
      </c>
      <c r="E208" s="114" t="s">
        <v>418</v>
      </c>
      <c r="F208" s="115" t="s">
        <v>419</v>
      </c>
      <c r="G208" s="116" t="s">
        <v>257</v>
      </c>
      <c r="H208" s="117">
        <v>1</v>
      </c>
      <c r="I208" s="118"/>
      <c r="J208" s="119">
        <f>ROUND($I$208*$H$208,2)</f>
        <v>0</v>
      </c>
      <c r="K208" s="115" t="s">
        <v>172</v>
      </c>
      <c r="L208" s="22"/>
      <c r="M208" s="120"/>
      <c r="N208" s="121" t="s">
        <v>45</v>
      </c>
      <c r="Q208" s="122">
        <v>0</v>
      </c>
      <c r="R208" s="122">
        <f>$Q$208*$H$208</f>
        <v>0</v>
      </c>
      <c r="S208" s="122">
        <v>0</v>
      </c>
      <c r="T208" s="123">
        <f>$S$208*$H$208</f>
        <v>0</v>
      </c>
      <c r="AR208" s="71" t="s">
        <v>117</v>
      </c>
      <c r="AT208" s="71" t="s">
        <v>169</v>
      </c>
      <c r="AU208" s="71" t="s">
        <v>83</v>
      </c>
      <c r="AY208" s="6" t="s">
        <v>167</v>
      </c>
      <c r="BE208" s="124">
        <f>IF($N$208="základní",$J$208,0)</f>
        <v>0</v>
      </c>
      <c r="BF208" s="124">
        <f>IF($N$208="snížená",$J$208,0)</f>
        <v>0</v>
      </c>
      <c r="BG208" s="124">
        <f>IF($N$208="zákl. přenesená",$J$208,0)</f>
        <v>0</v>
      </c>
      <c r="BH208" s="124">
        <f>IF($N$208="sníž. přenesená",$J$208,0)</f>
        <v>0</v>
      </c>
      <c r="BI208" s="124">
        <f>IF($N$208="nulová",$J$208,0)</f>
        <v>0</v>
      </c>
      <c r="BJ208" s="71" t="s">
        <v>83</v>
      </c>
      <c r="BK208" s="124">
        <f>ROUND($I$208*$H$208,2)</f>
        <v>0</v>
      </c>
      <c r="BL208" s="71" t="s">
        <v>117</v>
      </c>
      <c r="BM208" s="71" t="s">
        <v>420</v>
      </c>
    </row>
    <row r="209" spans="2:47" s="6" customFormat="1" ht="16.5" customHeight="1">
      <c r="B209" s="22"/>
      <c r="D209" s="125" t="s">
        <v>174</v>
      </c>
      <c r="F209" s="126" t="s">
        <v>421</v>
      </c>
      <c r="L209" s="22"/>
      <c r="M209" s="48"/>
      <c r="T209" s="49"/>
      <c r="AT209" s="6" t="s">
        <v>174</v>
      </c>
      <c r="AU209" s="6" t="s">
        <v>83</v>
      </c>
    </row>
    <row r="210" spans="2:51" s="6" customFormat="1" ht="15.75" customHeight="1">
      <c r="B210" s="127"/>
      <c r="D210" s="128" t="s">
        <v>176</v>
      </c>
      <c r="E210" s="129"/>
      <c r="F210" s="130" t="s">
        <v>422</v>
      </c>
      <c r="H210" s="131">
        <v>1</v>
      </c>
      <c r="L210" s="127"/>
      <c r="M210" s="132"/>
      <c r="T210" s="133"/>
      <c r="AT210" s="129" t="s">
        <v>176</v>
      </c>
      <c r="AU210" s="129" t="s">
        <v>83</v>
      </c>
      <c r="AV210" s="129" t="s">
        <v>83</v>
      </c>
      <c r="AW210" s="129" t="s">
        <v>144</v>
      </c>
      <c r="AX210" s="129" t="s">
        <v>22</v>
      </c>
      <c r="AY210" s="129" t="s">
        <v>167</v>
      </c>
    </row>
    <row r="211" spans="2:65" s="6" customFormat="1" ht="15.75" customHeight="1">
      <c r="B211" s="22"/>
      <c r="C211" s="113" t="s">
        <v>423</v>
      </c>
      <c r="D211" s="113" t="s">
        <v>169</v>
      </c>
      <c r="E211" s="114" t="s">
        <v>424</v>
      </c>
      <c r="F211" s="115" t="s">
        <v>425</v>
      </c>
      <c r="G211" s="116" t="s">
        <v>257</v>
      </c>
      <c r="H211" s="117">
        <v>1</v>
      </c>
      <c r="I211" s="118"/>
      <c r="J211" s="119">
        <f>ROUND($I$211*$H$211,2)</f>
        <v>0</v>
      </c>
      <c r="K211" s="115" t="s">
        <v>172</v>
      </c>
      <c r="L211" s="22"/>
      <c r="M211" s="120"/>
      <c r="N211" s="121" t="s">
        <v>45</v>
      </c>
      <c r="Q211" s="122">
        <v>0</v>
      </c>
      <c r="R211" s="122">
        <f>$Q$211*$H$211</f>
        <v>0</v>
      </c>
      <c r="S211" s="122">
        <v>0</v>
      </c>
      <c r="T211" s="123">
        <f>$S$211*$H$211</f>
        <v>0</v>
      </c>
      <c r="AR211" s="71" t="s">
        <v>117</v>
      </c>
      <c r="AT211" s="71" t="s">
        <v>169</v>
      </c>
      <c r="AU211" s="71" t="s">
        <v>83</v>
      </c>
      <c r="AY211" s="6" t="s">
        <v>167</v>
      </c>
      <c r="BE211" s="124">
        <f>IF($N$211="základní",$J$211,0)</f>
        <v>0</v>
      </c>
      <c r="BF211" s="124">
        <f>IF($N$211="snížená",$J$211,0)</f>
        <v>0</v>
      </c>
      <c r="BG211" s="124">
        <f>IF($N$211="zákl. přenesená",$J$211,0)</f>
        <v>0</v>
      </c>
      <c r="BH211" s="124">
        <f>IF($N$211="sníž. přenesená",$J$211,0)</f>
        <v>0</v>
      </c>
      <c r="BI211" s="124">
        <f>IF($N$211="nulová",$J$211,0)</f>
        <v>0</v>
      </c>
      <c r="BJ211" s="71" t="s">
        <v>83</v>
      </c>
      <c r="BK211" s="124">
        <f>ROUND($I$211*$H$211,2)</f>
        <v>0</v>
      </c>
      <c r="BL211" s="71" t="s">
        <v>117</v>
      </c>
      <c r="BM211" s="71" t="s">
        <v>426</v>
      </c>
    </row>
    <row r="212" spans="2:47" s="6" customFormat="1" ht="16.5" customHeight="1">
      <c r="B212" s="22"/>
      <c r="D212" s="125" t="s">
        <v>174</v>
      </c>
      <c r="F212" s="126" t="s">
        <v>427</v>
      </c>
      <c r="L212" s="22"/>
      <c r="M212" s="48"/>
      <c r="T212" s="49"/>
      <c r="AT212" s="6" t="s">
        <v>174</v>
      </c>
      <c r="AU212" s="6" t="s">
        <v>83</v>
      </c>
    </row>
    <row r="213" spans="2:51" s="6" customFormat="1" ht="15.75" customHeight="1">
      <c r="B213" s="127"/>
      <c r="D213" s="128" t="s">
        <v>176</v>
      </c>
      <c r="E213" s="129"/>
      <c r="F213" s="130" t="s">
        <v>428</v>
      </c>
      <c r="H213" s="131">
        <v>1</v>
      </c>
      <c r="L213" s="127"/>
      <c r="M213" s="132"/>
      <c r="T213" s="133"/>
      <c r="AT213" s="129" t="s">
        <v>176</v>
      </c>
      <c r="AU213" s="129" t="s">
        <v>83</v>
      </c>
      <c r="AV213" s="129" t="s">
        <v>83</v>
      </c>
      <c r="AW213" s="129" t="s">
        <v>144</v>
      </c>
      <c r="AX213" s="129" t="s">
        <v>22</v>
      </c>
      <c r="AY213" s="129" t="s">
        <v>167</v>
      </c>
    </row>
    <row r="214" spans="2:65" s="6" customFormat="1" ht="15.75" customHeight="1">
      <c r="B214" s="22"/>
      <c r="C214" s="113" t="s">
        <v>429</v>
      </c>
      <c r="D214" s="113" t="s">
        <v>169</v>
      </c>
      <c r="E214" s="114" t="s">
        <v>430</v>
      </c>
      <c r="F214" s="115" t="s">
        <v>431</v>
      </c>
      <c r="G214" s="116" t="s">
        <v>257</v>
      </c>
      <c r="H214" s="117">
        <v>1</v>
      </c>
      <c r="I214" s="118"/>
      <c r="J214" s="119">
        <f>ROUND($I$214*$H$214,2)</f>
        <v>0</v>
      </c>
      <c r="K214" s="115" t="s">
        <v>172</v>
      </c>
      <c r="L214" s="22"/>
      <c r="M214" s="120"/>
      <c r="N214" s="121" t="s">
        <v>45</v>
      </c>
      <c r="Q214" s="122">
        <v>0</v>
      </c>
      <c r="R214" s="122">
        <f>$Q$214*$H$214</f>
        <v>0</v>
      </c>
      <c r="S214" s="122">
        <v>0</v>
      </c>
      <c r="T214" s="123">
        <f>$S$214*$H$214</f>
        <v>0</v>
      </c>
      <c r="AR214" s="71" t="s">
        <v>117</v>
      </c>
      <c r="AT214" s="71" t="s">
        <v>169</v>
      </c>
      <c r="AU214" s="71" t="s">
        <v>83</v>
      </c>
      <c r="AY214" s="6" t="s">
        <v>167</v>
      </c>
      <c r="BE214" s="124">
        <f>IF($N$214="základní",$J$214,0)</f>
        <v>0</v>
      </c>
      <c r="BF214" s="124">
        <f>IF($N$214="snížená",$J$214,0)</f>
        <v>0</v>
      </c>
      <c r="BG214" s="124">
        <f>IF($N$214="zákl. přenesená",$J$214,0)</f>
        <v>0</v>
      </c>
      <c r="BH214" s="124">
        <f>IF($N$214="sníž. přenesená",$J$214,0)</f>
        <v>0</v>
      </c>
      <c r="BI214" s="124">
        <f>IF($N$214="nulová",$J$214,0)</f>
        <v>0</v>
      </c>
      <c r="BJ214" s="71" t="s">
        <v>83</v>
      </c>
      <c r="BK214" s="124">
        <f>ROUND($I$214*$H$214,2)</f>
        <v>0</v>
      </c>
      <c r="BL214" s="71" t="s">
        <v>117</v>
      </c>
      <c r="BM214" s="71" t="s">
        <v>432</v>
      </c>
    </row>
    <row r="215" spans="2:47" s="6" customFormat="1" ht="16.5" customHeight="1">
      <c r="B215" s="22"/>
      <c r="D215" s="125" t="s">
        <v>174</v>
      </c>
      <c r="F215" s="126" t="s">
        <v>433</v>
      </c>
      <c r="L215" s="22"/>
      <c r="M215" s="48"/>
      <c r="T215" s="49"/>
      <c r="AT215" s="6" t="s">
        <v>174</v>
      </c>
      <c r="AU215" s="6" t="s">
        <v>83</v>
      </c>
    </row>
    <row r="216" spans="2:51" s="6" customFormat="1" ht="15.75" customHeight="1">
      <c r="B216" s="127"/>
      <c r="D216" s="128" t="s">
        <v>176</v>
      </c>
      <c r="E216" s="129"/>
      <c r="F216" s="130" t="s">
        <v>434</v>
      </c>
      <c r="H216" s="131">
        <v>1</v>
      </c>
      <c r="L216" s="127"/>
      <c r="M216" s="132"/>
      <c r="T216" s="133"/>
      <c r="AT216" s="129" t="s">
        <v>176</v>
      </c>
      <c r="AU216" s="129" t="s">
        <v>83</v>
      </c>
      <c r="AV216" s="129" t="s">
        <v>83</v>
      </c>
      <c r="AW216" s="129" t="s">
        <v>144</v>
      </c>
      <c r="AX216" s="129" t="s">
        <v>22</v>
      </c>
      <c r="AY216" s="129" t="s">
        <v>167</v>
      </c>
    </row>
    <row r="217" spans="2:65" s="6" customFormat="1" ht="15.75" customHeight="1">
      <c r="B217" s="22"/>
      <c r="C217" s="113" t="s">
        <v>435</v>
      </c>
      <c r="D217" s="113" t="s">
        <v>169</v>
      </c>
      <c r="E217" s="114" t="s">
        <v>436</v>
      </c>
      <c r="F217" s="115" t="s">
        <v>437</v>
      </c>
      <c r="G217" s="116" t="s">
        <v>257</v>
      </c>
      <c r="H217" s="117">
        <v>1</v>
      </c>
      <c r="I217" s="118"/>
      <c r="J217" s="119">
        <f>ROUND($I$217*$H$217,2)</f>
        <v>0</v>
      </c>
      <c r="K217" s="115" t="s">
        <v>172</v>
      </c>
      <c r="L217" s="22"/>
      <c r="M217" s="120"/>
      <c r="N217" s="121" t="s">
        <v>45</v>
      </c>
      <c r="Q217" s="122">
        <v>0</v>
      </c>
      <c r="R217" s="122">
        <f>$Q$217*$H$217</f>
        <v>0</v>
      </c>
      <c r="S217" s="122">
        <v>0</v>
      </c>
      <c r="T217" s="123">
        <f>$S$217*$H$217</f>
        <v>0</v>
      </c>
      <c r="AR217" s="71" t="s">
        <v>117</v>
      </c>
      <c r="AT217" s="71" t="s">
        <v>169</v>
      </c>
      <c r="AU217" s="71" t="s">
        <v>83</v>
      </c>
      <c r="AY217" s="6" t="s">
        <v>167</v>
      </c>
      <c r="BE217" s="124">
        <f>IF($N$217="základní",$J$217,0)</f>
        <v>0</v>
      </c>
      <c r="BF217" s="124">
        <f>IF($N$217="snížená",$J$217,0)</f>
        <v>0</v>
      </c>
      <c r="BG217" s="124">
        <f>IF($N$217="zákl. přenesená",$J$217,0)</f>
        <v>0</v>
      </c>
      <c r="BH217" s="124">
        <f>IF($N$217="sníž. přenesená",$J$217,0)</f>
        <v>0</v>
      </c>
      <c r="BI217" s="124">
        <f>IF($N$217="nulová",$J$217,0)</f>
        <v>0</v>
      </c>
      <c r="BJ217" s="71" t="s">
        <v>83</v>
      </c>
      <c r="BK217" s="124">
        <f>ROUND($I$217*$H$217,2)</f>
        <v>0</v>
      </c>
      <c r="BL217" s="71" t="s">
        <v>117</v>
      </c>
      <c r="BM217" s="71" t="s">
        <v>438</v>
      </c>
    </row>
    <row r="218" spans="2:47" s="6" customFormat="1" ht="16.5" customHeight="1">
      <c r="B218" s="22"/>
      <c r="D218" s="125" t="s">
        <v>174</v>
      </c>
      <c r="F218" s="126" t="s">
        <v>439</v>
      </c>
      <c r="L218" s="22"/>
      <c r="M218" s="48"/>
      <c r="T218" s="49"/>
      <c r="AT218" s="6" t="s">
        <v>174</v>
      </c>
      <c r="AU218" s="6" t="s">
        <v>83</v>
      </c>
    </row>
    <row r="219" spans="2:51" s="6" customFormat="1" ht="15.75" customHeight="1">
      <c r="B219" s="127"/>
      <c r="D219" s="128" t="s">
        <v>176</v>
      </c>
      <c r="E219" s="129"/>
      <c r="F219" s="130" t="s">
        <v>440</v>
      </c>
      <c r="H219" s="131">
        <v>1</v>
      </c>
      <c r="L219" s="127"/>
      <c r="M219" s="132"/>
      <c r="T219" s="133"/>
      <c r="AT219" s="129" t="s">
        <v>176</v>
      </c>
      <c r="AU219" s="129" t="s">
        <v>83</v>
      </c>
      <c r="AV219" s="129" t="s">
        <v>83</v>
      </c>
      <c r="AW219" s="129" t="s">
        <v>144</v>
      </c>
      <c r="AX219" s="129" t="s">
        <v>22</v>
      </c>
      <c r="AY219" s="129" t="s">
        <v>167</v>
      </c>
    </row>
    <row r="220" spans="2:65" s="6" customFormat="1" ht="15.75" customHeight="1">
      <c r="B220" s="22"/>
      <c r="C220" s="113" t="s">
        <v>441</v>
      </c>
      <c r="D220" s="113" t="s">
        <v>169</v>
      </c>
      <c r="E220" s="114" t="s">
        <v>442</v>
      </c>
      <c r="F220" s="115" t="s">
        <v>443</v>
      </c>
      <c r="G220" s="116" t="s">
        <v>257</v>
      </c>
      <c r="H220" s="117">
        <v>11</v>
      </c>
      <c r="I220" s="118"/>
      <c r="J220" s="119">
        <f>ROUND($I$220*$H$220,2)</f>
        <v>0</v>
      </c>
      <c r="K220" s="115" t="s">
        <v>172</v>
      </c>
      <c r="L220" s="22"/>
      <c r="M220" s="120"/>
      <c r="N220" s="121" t="s">
        <v>45</v>
      </c>
      <c r="Q220" s="122">
        <v>0</v>
      </c>
      <c r="R220" s="122">
        <f>$Q$220*$H$220</f>
        <v>0</v>
      </c>
      <c r="S220" s="122">
        <v>0</v>
      </c>
      <c r="T220" s="123">
        <f>$S$220*$H$220</f>
        <v>0</v>
      </c>
      <c r="AR220" s="71" t="s">
        <v>117</v>
      </c>
      <c r="AT220" s="71" t="s">
        <v>169</v>
      </c>
      <c r="AU220" s="71" t="s">
        <v>83</v>
      </c>
      <c r="AY220" s="6" t="s">
        <v>167</v>
      </c>
      <c r="BE220" s="124">
        <f>IF($N$220="základní",$J$220,0)</f>
        <v>0</v>
      </c>
      <c r="BF220" s="124">
        <f>IF($N$220="snížená",$J$220,0)</f>
        <v>0</v>
      </c>
      <c r="BG220" s="124">
        <f>IF($N$220="zákl. přenesená",$J$220,0)</f>
        <v>0</v>
      </c>
      <c r="BH220" s="124">
        <f>IF($N$220="sníž. přenesená",$J$220,0)</f>
        <v>0</v>
      </c>
      <c r="BI220" s="124">
        <f>IF($N$220="nulová",$J$220,0)</f>
        <v>0</v>
      </c>
      <c r="BJ220" s="71" t="s">
        <v>83</v>
      </c>
      <c r="BK220" s="124">
        <f>ROUND($I$220*$H$220,2)</f>
        <v>0</v>
      </c>
      <c r="BL220" s="71" t="s">
        <v>117</v>
      </c>
      <c r="BM220" s="71" t="s">
        <v>444</v>
      </c>
    </row>
    <row r="221" spans="2:47" s="6" customFormat="1" ht="16.5" customHeight="1">
      <c r="B221" s="22"/>
      <c r="D221" s="125" t="s">
        <v>174</v>
      </c>
      <c r="F221" s="126" t="s">
        <v>445</v>
      </c>
      <c r="L221" s="22"/>
      <c r="M221" s="48"/>
      <c r="T221" s="49"/>
      <c r="AT221" s="6" t="s">
        <v>174</v>
      </c>
      <c r="AU221" s="6" t="s">
        <v>83</v>
      </c>
    </row>
    <row r="222" spans="2:51" s="6" customFormat="1" ht="15.75" customHeight="1">
      <c r="B222" s="127"/>
      <c r="D222" s="128" t="s">
        <v>176</v>
      </c>
      <c r="E222" s="129"/>
      <c r="F222" s="130" t="s">
        <v>446</v>
      </c>
      <c r="H222" s="131">
        <v>11</v>
      </c>
      <c r="L222" s="127"/>
      <c r="M222" s="132"/>
      <c r="T222" s="133"/>
      <c r="AT222" s="129" t="s">
        <v>176</v>
      </c>
      <c r="AU222" s="129" t="s">
        <v>83</v>
      </c>
      <c r="AV222" s="129" t="s">
        <v>83</v>
      </c>
      <c r="AW222" s="129" t="s">
        <v>144</v>
      </c>
      <c r="AX222" s="129" t="s">
        <v>22</v>
      </c>
      <c r="AY222" s="129" t="s">
        <v>167</v>
      </c>
    </row>
    <row r="223" spans="2:65" s="6" customFormat="1" ht="15.75" customHeight="1">
      <c r="B223" s="22"/>
      <c r="C223" s="113" t="s">
        <v>447</v>
      </c>
      <c r="D223" s="113" t="s">
        <v>169</v>
      </c>
      <c r="E223" s="114" t="s">
        <v>448</v>
      </c>
      <c r="F223" s="115" t="s">
        <v>449</v>
      </c>
      <c r="G223" s="116" t="s">
        <v>257</v>
      </c>
      <c r="H223" s="117">
        <v>11</v>
      </c>
      <c r="I223" s="118"/>
      <c r="J223" s="119">
        <f>ROUND($I$223*$H$223,2)</f>
        <v>0</v>
      </c>
      <c r="K223" s="115" t="s">
        <v>172</v>
      </c>
      <c r="L223" s="22"/>
      <c r="M223" s="120"/>
      <c r="N223" s="121" t="s">
        <v>45</v>
      </c>
      <c r="Q223" s="122">
        <v>0</v>
      </c>
      <c r="R223" s="122">
        <f>$Q$223*$H$223</f>
        <v>0</v>
      </c>
      <c r="S223" s="122">
        <v>0</v>
      </c>
      <c r="T223" s="123">
        <f>$S$223*$H$223</f>
        <v>0</v>
      </c>
      <c r="AR223" s="71" t="s">
        <v>117</v>
      </c>
      <c r="AT223" s="71" t="s">
        <v>169</v>
      </c>
      <c r="AU223" s="71" t="s">
        <v>83</v>
      </c>
      <c r="AY223" s="6" t="s">
        <v>167</v>
      </c>
      <c r="BE223" s="124">
        <f>IF($N$223="základní",$J$223,0)</f>
        <v>0</v>
      </c>
      <c r="BF223" s="124">
        <f>IF($N$223="snížená",$J$223,0)</f>
        <v>0</v>
      </c>
      <c r="BG223" s="124">
        <f>IF($N$223="zákl. přenesená",$J$223,0)</f>
        <v>0</v>
      </c>
      <c r="BH223" s="124">
        <f>IF($N$223="sníž. přenesená",$J$223,0)</f>
        <v>0</v>
      </c>
      <c r="BI223" s="124">
        <f>IF($N$223="nulová",$J$223,0)</f>
        <v>0</v>
      </c>
      <c r="BJ223" s="71" t="s">
        <v>83</v>
      </c>
      <c r="BK223" s="124">
        <f>ROUND($I$223*$H$223,2)</f>
        <v>0</v>
      </c>
      <c r="BL223" s="71" t="s">
        <v>117</v>
      </c>
      <c r="BM223" s="71" t="s">
        <v>450</v>
      </c>
    </row>
    <row r="224" spans="2:47" s="6" customFormat="1" ht="16.5" customHeight="1">
      <c r="B224" s="22"/>
      <c r="D224" s="125" t="s">
        <v>174</v>
      </c>
      <c r="F224" s="126" t="s">
        <v>451</v>
      </c>
      <c r="L224" s="22"/>
      <c r="M224" s="48"/>
      <c r="T224" s="49"/>
      <c r="AT224" s="6" t="s">
        <v>174</v>
      </c>
      <c r="AU224" s="6" t="s">
        <v>83</v>
      </c>
    </row>
    <row r="225" spans="2:51" s="6" customFormat="1" ht="15.75" customHeight="1">
      <c r="B225" s="127"/>
      <c r="D225" s="128" t="s">
        <v>176</v>
      </c>
      <c r="E225" s="129"/>
      <c r="F225" s="130" t="s">
        <v>452</v>
      </c>
      <c r="H225" s="131">
        <v>11</v>
      </c>
      <c r="L225" s="127"/>
      <c r="M225" s="132"/>
      <c r="T225" s="133"/>
      <c r="AT225" s="129" t="s">
        <v>176</v>
      </c>
      <c r="AU225" s="129" t="s">
        <v>83</v>
      </c>
      <c r="AV225" s="129" t="s">
        <v>83</v>
      </c>
      <c r="AW225" s="129" t="s">
        <v>144</v>
      </c>
      <c r="AX225" s="129" t="s">
        <v>22</v>
      </c>
      <c r="AY225" s="129" t="s">
        <v>167</v>
      </c>
    </row>
    <row r="226" spans="2:65" s="6" customFormat="1" ht="27" customHeight="1">
      <c r="B226" s="22"/>
      <c r="C226" s="113" t="s">
        <v>453</v>
      </c>
      <c r="D226" s="113" t="s">
        <v>169</v>
      </c>
      <c r="E226" s="114" t="s">
        <v>454</v>
      </c>
      <c r="F226" s="115" t="s">
        <v>455</v>
      </c>
      <c r="G226" s="116" t="s">
        <v>257</v>
      </c>
      <c r="H226" s="117">
        <v>1</v>
      </c>
      <c r="I226" s="118"/>
      <c r="J226" s="119">
        <f>ROUND($I$226*$H$226,2)</f>
        <v>0</v>
      </c>
      <c r="K226" s="115" t="s">
        <v>456</v>
      </c>
      <c r="L226" s="22"/>
      <c r="M226" s="120"/>
      <c r="N226" s="121" t="s">
        <v>45</v>
      </c>
      <c r="Q226" s="122">
        <v>0</v>
      </c>
      <c r="R226" s="122">
        <f>$Q$226*$H$226</f>
        <v>0</v>
      </c>
      <c r="S226" s="122">
        <v>0</v>
      </c>
      <c r="T226" s="123">
        <f>$S$226*$H$226</f>
        <v>0</v>
      </c>
      <c r="AR226" s="71" t="s">
        <v>117</v>
      </c>
      <c r="AT226" s="71" t="s">
        <v>169</v>
      </c>
      <c r="AU226" s="71" t="s">
        <v>83</v>
      </c>
      <c r="AY226" s="6" t="s">
        <v>167</v>
      </c>
      <c r="BE226" s="124">
        <f>IF($N$226="základní",$J$226,0)</f>
        <v>0</v>
      </c>
      <c r="BF226" s="124">
        <f>IF($N$226="snížená",$J$226,0)</f>
        <v>0</v>
      </c>
      <c r="BG226" s="124">
        <f>IF($N$226="zákl. přenesená",$J$226,0)</f>
        <v>0</v>
      </c>
      <c r="BH226" s="124">
        <f>IF($N$226="sníž. přenesená",$J$226,0)</f>
        <v>0</v>
      </c>
      <c r="BI226" s="124">
        <f>IF($N$226="nulová",$J$226,0)</f>
        <v>0</v>
      </c>
      <c r="BJ226" s="71" t="s">
        <v>83</v>
      </c>
      <c r="BK226" s="124">
        <f>ROUND($I$226*$H$226,2)</f>
        <v>0</v>
      </c>
      <c r="BL226" s="71" t="s">
        <v>117</v>
      </c>
      <c r="BM226" s="71" t="s">
        <v>457</v>
      </c>
    </row>
    <row r="227" spans="2:47" s="6" customFormat="1" ht="27" customHeight="1">
      <c r="B227" s="22"/>
      <c r="D227" s="125" t="s">
        <v>174</v>
      </c>
      <c r="F227" s="126" t="s">
        <v>458</v>
      </c>
      <c r="L227" s="22"/>
      <c r="M227" s="48"/>
      <c r="T227" s="49"/>
      <c r="AT227" s="6" t="s">
        <v>174</v>
      </c>
      <c r="AU227" s="6" t="s">
        <v>83</v>
      </c>
    </row>
    <row r="228" spans="2:51" s="6" customFormat="1" ht="15.75" customHeight="1">
      <c r="B228" s="127"/>
      <c r="D228" s="128" t="s">
        <v>176</v>
      </c>
      <c r="E228" s="129"/>
      <c r="F228" s="130" t="s">
        <v>459</v>
      </c>
      <c r="H228" s="131">
        <v>1</v>
      </c>
      <c r="L228" s="127"/>
      <c r="M228" s="132"/>
      <c r="T228" s="133"/>
      <c r="AT228" s="129" t="s">
        <v>176</v>
      </c>
      <c r="AU228" s="129" t="s">
        <v>83</v>
      </c>
      <c r="AV228" s="129" t="s">
        <v>83</v>
      </c>
      <c r="AW228" s="129" t="s">
        <v>144</v>
      </c>
      <c r="AX228" s="129" t="s">
        <v>22</v>
      </c>
      <c r="AY228" s="129" t="s">
        <v>167</v>
      </c>
    </row>
    <row r="229" spans="2:65" s="6" customFormat="1" ht="27" customHeight="1">
      <c r="B229" s="22"/>
      <c r="C229" s="113" t="s">
        <v>460</v>
      </c>
      <c r="D229" s="113" t="s">
        <v>169</v>
      </c>
      <c r="E229" s="114" t="s">
        <v>461</v>
      </c>
      <c r="F229" s="115" t="s">
        <v>462</v>
      </c>
      <c r="G229" s="116" t="s">
        <v>257</v>
      </c>
      <c r="H229" s="117">
        <v>1</v>
      </c>
      <c r="I229" s="118"/>
      <c r="J229" s="119">
        <f>ROUND($I$229*$H$229,2)</f>
        <v>0</v>
      </c>
      <c r="K229" s="115" t="s">
        <v>456</v>
      </c>
      <c r="L229" s="22"/>
      <c r="M229" s="120"/>
      <c r="N229" s="121" t="s">
        <v>45</v>
      </c>
      <c r="Q229" s="122">
        <v>0</v>
      </c>
      <c r="R229" s="122">
        <f>$Q$229*$H$229</f>
        <v>0</v>
      </c>
      <c r="S229" s="122">
        <v>0</v>
      </c>
      <c r="T229" s="123">
        <f>$S$229*$H$229</f>
        <v>0</v>
      </c>
      <c r="AR229" s="71" t="s">
        <v>117</v>
      </c>
      <c r="AT229" s="71" t="s">
        <v>169</v>
      </c>
      <c r="AU229" s="71" t="s">
        <v>83</v>
      </c>
      <c r="AY229" s="6" t="s">
        <v>167</v>
      </c>
      <c r="BE229" s="124">
        <f>IF($N$229="základní",$J$229,0)</f>
        <v>0</v>
      </c>
      <c r="BF229" s="124">
        <f>IF($N$229="snížená",$J$229,0)</f>
        <v>0</v>
      </c>
      <c r="BG229" s="124">
        <f>IF($N$229="zákl. přenesená",$J$229,0)</f>
        <v>0</v>
      </c>
      <c r="BH229" s="124">
        <f>IF($N$229="sníž. přenesená",$J$229,0)</f>
        <v>0</v>
      </c>
      <c r="BI229" s="124">
        <f>IF($N$229="nulová",$J$229,0)</f>
        <v>0</v>
      </c>
      <c r="BJ229" s="71" t="s">
        <v>83</v>
      </c>
      <c r="BK229" s="124">
        <f>ROUND($I$229*$H$229,2)</f>
        <v>0</v>
      </c>
      <c r="BL229" s="71" t="s">
        <v>117</v>
      </c>
      <c r="BM229" s="71" t="s">
        <v>463</v>
      </c>
    </row>
    <row r="230" spans="2:47" s="6" customFormat="1" ht="27" customHeight="1">
      <c r="B230" s="22"/>
      <c r="D230" s="125" t="s">
        <v>174</v>
      </c>
      <c r="F230" s="126" t="s">
        <v>464</v>
      </c>
      <c r="L230" s="22"/>
      <c r="M230" s="48"/>
      <c r="T230" s="49"/>
      <c r="AT230" s="6" t="s">
        <v>174</v>
      </c>
      <c r="AU230" s="6" t="s">
        <v>83</v>
      </c>
    </row>
    <row r="231" spans="2:51" s="6" customFormat="1" ht="15.75" customHeight="1">
      <c r="B231" s="127"/>
      <c r="D231" s="128" t="s">
        <v>176</v>
      </c>
      <c r="E231" s="129"/>
      <c r="F231" s="130" t="s">
        <v>465</v>
      </c>
      <c r="H231" s="131">
        <v>1</v>
      </c>
      <c r="L231" s="127"/>
      <c r="M231" s="132"/>
      <c r="T231" s="133"/>
      <c r="AT231" s="129" t="s">
        <v>176</v>
      </c>
      <c r="AU231" s="129" t="s">
        <v>83</v>
      </c>
      <c r="AV231" s="129" t="s">
        <v>83</v>
      </c>
      <c r="AW231" s="129" t="s">
        <v>144</v>
      </c>
      <c r="AX231" s="129" t="s">
        <v>22</v>
      </c>
      <c r="AY231" s="129" t="s">
        <v>167</v>
      </c>
    </row>
    <row r="232" spans="2:65" s="6" customFormat="1" ht="15.75" customHeight="1">
      <c r="B232" s="22"/>
      <c r="C232" s="113" t="s">
        <v>466</v>
      </c>
      <c r="D232" s="113" t="s">
        <v>169</v>
      </c>
      <c r="E232" s="114" t="s">
        <v>467</v>
      </c>
      <c r="F232" s="115" t="s">
        <v>468</v>
      </c>
      <c r="G232" s="116" t="s">
        <v>257</v>
      </c>
      <c r="H232" s="117">
        <v>1</v>
      </c>
      <c r="I232" s="118"/>
      <c r="J232" s="119">
        <f>ROUND($I$232*$H$232,2)</f>
        <v>0</v>
      </c>
      <c r="K232" s="115" t="s">
        <v>456</v>
      </c>
      <c r="L232" s="22"/>
      <c r="M232" s="120"/>
      <c r="N232" s="121" t="s">
        <v>45</v>
      </c>
      <c r="Q232" s="122">
        <v>0</v>
      </c>
      <c r="R232" s="122">
        <f>$Q$232*$H$232</f>
        <v>0</v>
      </c>
      <c r="S232" s="122">
        <v>0</v>
      </c>
      <c r="T232" s="123">
        <f>$S$232*$H$232</f>
        <v>0</v>
      </c>
      <c r="AR232" s="71" t="s">
        <v>117</v>
      </c>
      <c r="AT232" s="71" t="s">
        <v>169</v>
      </c>
      <c r="AU232" s="71" t="s">
        <v>83</v>
      </c>
      <c r="AY232" s="6" t="s">
        <v>167</v>
      </c>
      <c r="BE232" s="124">
        <f>IF($N$232="základní",$J$232,0)</f>
        <v>0</v>
      </c>
      <c r="BF232" s="124">
        <f>IF($N$232="snížená",$J$232,0)</f>
        <v>0</v>
      </c>
      <c r="BG232" s="124">
        <f>IF($N$232="zákl. přenesená",$J$232,0)</f>
        <v>0</v>
      </c>
      <c r="BH232" s="124">
        <f>IF($N$232="sníž. přenesená",$J$232,0)</f>
        <v>0</v>
      </c>
      <c r="BI232" s="124">
        <f>IF($N$232="nulová",$J$232,0)</f>
        <v>0</v>
      </c>
      <c r="BJ232" s="71" t="s">
        <v>83</v>
      </c>
      <c r="BK232" s="124">
        <f>ROUND($I$232*$H$232,2)</f>
        <v>0</v>
      </c>
      <c r="BL232" s="71" t="s">
        <v>117</v>
      </c>
      <c r="BM232" s="71" t="s">
        <v>469</v>
      </c>
    </row>
    <row r="233" spans="2:47" s="6" customFormat="1" ht="16.5" customHeight="1">
      <c r="B233" s="22"/>
      <c r="D233" s="125" t="s">
        <v>174</v>
      </c>
      <c r="F233" s="126" t="s">
        <v>470</v>
      </c>
      <c r="L233" s="22"/>
      <c r="M233" s="48"/>
      <c r="T233" s="49"/>
      <c r="AT233" s="6" t="s">
        <v>174</v>
      </c>
      <c r="AU233" s="6" t="s">
        <v>83</v>
      </c>
    </row>
    <row r="234" spans="2:51" s="6" customFormat="1" ht="15.75" customHeight="1">
      <c r="B234" s="127"/>
      <c r="D234" s="128" t="s">
        <v>176</v>
      </c>
      <c r="E234" s="129"/>
      <c r="F234" s="130" t="s">
        <v>471</v>
      </c>
      <c r="H234" s="131">
        <v>1</v>
      </c>
      <c r="L234" s="127"/>
      <c r="M234" s="132"/>
      <c r="T234" s="133"/>
      <c r="AT234" s="129" t="s">
        <v>176</v>
      </c>
      <c r="AU234" s="129" t="s">
        <v>83</v>
      </c>
      <c r="AV234" s="129" t="s">
        <v>83</v>
      </c>
      <c r="AW234" s="129" t="s">
        <v>144</v>
      </c>
      <c r="AX234" s="129" t="s">
        <v>22</v>
      </c>
      <c r="AY234" s="129" t="s">
        <v>167</v>
      </c>
    </row>
    <row r="235" spans="2:65" s="6" customFormat="1" ht="15.75" customHeight="1">
      <c r="B235" s="22"/>
      <c r="C235" s="113" t="s">
        <v>472</v>
      </c>
      <c r="D235" s="113" t="s">
        <v>169</v>
      </c>
      <c r="E235" s="114" t="s">
        <v>473</v>
      </c>
      <c r="F235" s="115" t="s">
        <v>474</v>
      </c>
      <c r="G235" s="116" t="s">
        <v>257</v>
      </c>
      <c r="H235" s="117">
        <v>1</v>
      </c>
      <c r="I235" s="118"/>
      <c r="J235" s="119">
        <f>ROUND($I$235*$H$235,2)</f>
        <v>0</v>
      </c>
      <c r="K235" s="115" t="s">
        <v>456</v>
      </c>
      <c r="L235" s="22"/>
      <c r="M235" s="120"/>
      <c r="N235" s="121" t="s">
        <v>45</v>
      </c>
      <c r="Q235" s="122">
        <v>0</v>
      </c>
      <c r="R235" s="122">
        <f>$Q$235*$H$235</f>
        <v>0</v>
      </c>
      <c r="S235" s="122">
        <v>0</v>
      </c>
      <c r="T235" s="123">
        <f>$S$235*$H$235</f>
        <v>0</v>
      </c>
      <c r="AR235" s="71" t="s">
        <v>117</v>
      </c>
      <c r="AT235" s="71" t="s">
        <v>169</v>
      </c>
      <c r="AU235" s="71" t="s">
        <v>83</v>
      </c>
      <c r="AY235" s="6" t="s">
        <v>167</v>
      </c>
      <c r="BE235" s="124">
        <f>IF($N$235="základní",$J$235,0)</f>
        <v>0</v>
      </c>
      <c r="BF235" s="124">
        <f>IF($N$235="snížená",$J$235,0)</f>
        <v>0</v>
      </c>
      <c r="BG235" s="124">
        <f>IF($N$235="zákl. přenesená",$J$235,0)</f>
        <v>0</v>
      </c>
      <c r="BH235" s="124">
        <f>IF($N$235="sníž. přenesená",$J$235,0)</f>
        <v>0</v>
      </c>
      <c r="BI235" s="124">
        <f>IF($N$235="nulová",$J$235,0)</f>
        <v>0</v>
      </c>
      <c r="BJ235" s="71" t="s">
        <v>83</v>
      </c>
      <c r="BK235" s="124">
        <f>ROUND($I$235*$H$235,2)</f>
        <v>0</v>
      </c>
      <c r="BL235" s="71" t="s">
        <v>117</v>
      </c>
      <c r="BM235" s="71" t="s">
        <v>475</v>
      </c>
    </row>
    <row r="236" spans="2:47" s="6" customFormat="1" ht="16.5" customHeight="1">
      <c r="B236" s="22"/>
      <c r="D236" s="125" t="s">
        <v>174</v>
      </c>
      <c r="F236" s="126" t="s">
        <v>476</v>
      </c>
      <c r="L236" s="22"/>
      <c r="M236" s="48"/>
      <c r="T236" s="49"/>
      <c r="AT236" s="6" t="s">
        <v>174</v>
      </c>
      <c r="AU236" s="6" t="s">
        <v>83</v>
      </c>
    </row>
    <row r="237" spans="2:51" s="6" customFormat="1" ht="15.75" customHeight="1">
      <c r="B237" s="127"/>
      <c r="D237" s="128" t="s">
        <v>176</v>
      </c>
      <c r="E237" s="129"/>
      <c r="F237" s="130" t="s">
        <v>477</v>
      </c>
      <c r="H237" s="131">
        <v>1</v>
      </c>
      <c r="L237" s="127"/>
      <c r="M237" s="132"/>
      <c r="T237" s="133"/>
      <c r="AT237" s="129" t="s">
        <v>176</v>
      </c>
      <c r="AU237" s="129" t="s">
        <v>83</v>
      </c>
      <c r="AV237" s="129" t="s">
        <v>83</v>
      </c>
      <c r="AW237" s="129" t="s">
        <v>144</v>
      </c>
      <c r="AX237" s="129" t="s">
        <v>22</v>
      </c>
      <c r="AY237" s="129" t="s">
        <v>167</v>
      </c>
    </row>
    <row r="238" spans="2:65" s="6" customFormat="1" ht="15.75" customHeight="1">
      <c r="B238" s="22"/>
      <c r="C238" s="113" t="s">
        <v>478</v>
      </c>
      <c r="D238" s="113" t="s">
        <v>169</v>
      </c>
      <c r="E238" s="114" t="s">
        <v>479</v>
      </c>
      <c r="F238" s="115" t="s">
        <v>480</v>
      </c>
      <c r="G238" s="116" t="s">
        <v>257</v>
      </c>
      <c r="H238" s="117">
        <v>1</v>
      </c>
      <c r="I238" s="118"/>
      <c r="J238" s="119">
        <f>ROUND($I$238*$H$238,2)</f>
        <v>0</v>
      </c>
      <c r="K238" s="115" t="s">
        <v>456</v>
      </c>
      <c r="L238" s="22"/>
      <c r="M238" s="120"/>
      <c r="N238" s="121" t="s">
        <v>45</v>
      </c>
      <c r="Q238" s="122">
        <v>0</v>
      </c>
      <c r="R238" s="122">
        <f>$Q$238*$H$238</f>
        <v>0</v>
      </c>
      <c r="S238" s="122">
        <v>0</v>
      </c>
      <c r="T238" s="123">
        <f>$S$238*$H$238</f>
        <v>0</v>
      </c>
      <c r="AR238" s="71" t="s">
        <v>117</v>
      </c>
      <c r="AT238" s="71" t="s">
        <v>169</v>
      </c>
      <c r="AU238" s="71" t="s">
        <v>83</v>
      </c>
      <c r="AY238" s="6" t="s">
        <v>167</v>
      </c>
      <c r="BE238" s="124">
        <f>IF($N$238="základní",$J$238,0)</f>
        <v>0</v>
      </c>
      <c r="BF238" s="124">
        <f>IF($N$238="snížená",$J$238,0)</f>
        <v>0</v>
      </c>
      <c r="BG238" s="124">
        <f>IF($N$238="zákl. přenesená",$J$238,0)</f>
        <v>0</v>
      </c>
      <c r="BH238" s="124">
        <f>IF($N$238="sníž. přenesená",$J$238,0)</f>
        <v>0</v>
      </c>
      <c r="BI238" s="124">
        <f>IF($N$238="nulová",$J$238,0)</f>
        <v>0</v>
      </c>
      <c r="BJ238" s="71" t="s">
        <v>83</v>
      </c>
      <c r="BK238" s="124">
        <f>ROUND($I$238*$H$238,2)</f>
        <v>0</v>
      </c>
      <c r="BL238" s="71" t="s">
        <v>117</v>
      </c>
      <c r="BM238" s="71" t="s">
        <v>481</v>
      </c>
    </row>
    <row r="239" spans="2:47" s="6" customFormat="1" ht="16.5" customHeight="1">
      <c r="B239" s="22"/>
      <c r="D239" s="125" t="s">
        <v>174</v>
      </c>
      <c r="F239" s="126" t="s">
        <v>482</v>
      </c>
      <c r="L239" s="22"/>
      <c r="M239" s="48"/>
      <c r="T239" s="49"/>
      <c r="AT239" s="6" t="s">
        <v>174</v>
      </c>
      <c r="AU239" s="6" t="s">
        <v>83</v>
      </c>
    </row>
    <row r="240" spans="2:51" s="6" customFormat="1" ht="15.75" customHeight="1">
      <c r="B240" s="127"/>
      <c r="D240" s="128" t="s">
        <v>176</v>
      </c>
      <c r="E240" s="129"/>
      <c r="F240" s="130" t="s">
        <v>483</v>
      </c>
      <c r="H240" s="131">
        <v>1</v>
      </c>
      <c r="L240" s="127"/>
      <c r="M240" s="132"/>
      <c r="T240" s="133"/>
      <c r="AT240" s="129" t="s">
        <v>176</v>
      </c>
      <c r="AU240" s="129" t="s">
        <v>83</v>
      </c>
      <c r="AV240" s="129" t="s">
        <v>83</v>
      </c>
      <c r="AW240" s="129" t="s">
        <v>144</v>
      </c>
      <c r="AX240" s="129" t="s">
        <v>22</v>
      </c>
      <c r="AY240" s="129" t="s">
        <v>167</v>
      </c>
    </row>
    <row r="241" spans="2:65" s="6" customFormat="1" ht="15.75" customHeight="1">
      <c r="B241" s="22"/>
      <c r="C241" s="113" t="s">
        <v>484</v>
      </c>
      <c r="D241" s="113" t="s">
        <v>169</v>
      </c>
      <c r="E241" s="114" t="s">
        <v>485</v>
      </c>
      <c r="F241" s="115" t="s">
        <v>486</v>
      </c>
      <c r="G241" s="116" t="s">
        <v>257</v>
      </c>
      <c r="H241" s="117">
        <v>7</v>
      </c>
      <c r="I241" s="118"/>
      <c r="J241" s="119">
        <f>ROUND($I$241*$H$241,2)</f>
        <v>0</v>
      </c>
      <c r="K241" s="115" t="s">
        <v>456</v>
      </c>
      <c r="L241" s="22"/>
      <c r="M241" s="120"/>
      <c r="N241" s="121" t="s">
        <v>45</v>
      </c>
      <c r="Q241" s="122">
        <v>0</v>
      </c>
      <c r="R241" s="122">
        <f>$Q$241*$H$241</f>
        <v>0</v>
      </c>
      <c r="S241" s="122">
        <v>0</v>
      </c>
      <c r="T241" s="123">
        <f>$S$241*$H$241</f>
        <v>0</v>
      </c>
      <c r="AR241" s="71" t="s">
        <v>117</v>
      </c>
      <c r="AT241" s="71" t="s">
        <v>169</v>
      </c>
      <c r="AU241" s="71" t="s">
        <v>83</v>
      </c>
      <c r="AY241" s="6" t="s">
        <v>167</v>
      </c>
      <c r="BE241" s="124">
        <f>IF($N$241="základní",$J$241,0)</f>
        <v>0</v>
      </c>
      <c r="BF241" s="124">
        <f>IF($N$241="snížená",$J$241,0)</f>
        <v>0</v>
      </c>
      <c r="BG241" s="124">
        <f>IF($N$241="zákl. přenesená",$J$241,0)</f>
        <v>0</v>
      </c>
      <c r="BH241" s="124">
        <f>IF($N$241="sníž. přenesená",$J$241,0)</f>
        <v>0</v>
      </c>
      <c r="BI241" s="124">
        <f>IF($N$241="nulová",$J$241,0)</f>
        <v>0</v>
      </c>
      <c r="BJ241" s="71" t="s">
        <v>83</v>
      </c>
      <c r="BK241" s="124">
        <f>ROUND($I$241*$H$241,2)</f>
        <v>0</v>
      </c>
      <c r="BL241" s="71" t="s">
        <v>117</v>
      </c>
      <c r="BM241" s="71" t="s">
        <v>487</v>
      </c>
    </row>
    <row r="242" spans="2:47" s="6" customFormat="1" ht="16.5" customHeight="1">
      <c r="B242" s="22"/>
      <c r="D242" s="125" t="s">
        <v>174</v>
      </c>
      <c r="F242" s="126" t="s">
        <v>488</v>
      </c>
      <c r="L242" s="22"/>
      <c r="M242" s="48"/>
      <c r="T242" s="49"/>
      <c r="AT242" s="6" t="s">
        <v>174</v>
      </c>
      <c r="AU242" s="6" t="s">
        <v>83</v>
      </c>
    </row>
    <row r="243" spans="2:51" s="6" customFormat="1" ht="15.75" customHeight="1">
      <c r="B243" s="127"/>
      <c r="D243" s="128" t="s">
        <v>176</v>
      </c>
      <c r="E243" s="129"/>
      <c r="F243" s="130" t="s">
        <v>489</v>
      </c>
      <c r="H243" s="131">
        <v>7</v>
      </c>
      <c r="L243" s="127"/>
      <c r="M243" s="132"/>
      <c r="T243" s="133"/>
      <c r="AT243" s="129" t="s">
        <v>176</v>
      </c>
      <c r="AU243" s="129" t="s">
        <v>83</v>
      </c>
      <c r="AV243" s="129" t="s">
        <v>83</v>
      </c>
      <c r="AW243" s="129" t="s">
        <v>144</v>
      </c>
      <c r="AX243" s="129" t="s">
        <v>22</v>
      </c>
      <c r="AY243" s="129" t="s">
        <v>167</v>
      </c>
    </row>
    <row r="244" spans="2:65" s="6" customFormat="1" ht="15.75" customHeight="1">
      <c r="B244" s="22"/>
      <c r="C244" s="113" t="s">
        <v>490</v>
      </c>
      <c r="D244" s="113" t="s">
        <v>169</v>
      </c>
      <c r="E244" s="114" t="s">
        <v>491</v>
      </c>
      <c r="F244" s="115" t="s">
        <v>492</v>
      </c>
      <c r="G244" s="116" t="s">
        <v>257</v>
      </c>
      <c r="H244" s="117">
        <v>1</v>
      </c>
      <c r="I244" s="118"/>
      <c r="J244" s="119">
        <f>ROUND($I$244*$H$244,2)</f>
        <v>0</v>
      </c>
      <c r="K244" s="115" t="s">
        <v>456</v>
      </c>
      <c r="L244" s="22"/>
      <c r="M244" s="120"/>
      <c r="N244" s="121" t="s">
        <v>45</v>
      </c>
      <c r="Q244" s="122">
        <v>0</v>
      </c>
      <c r="R244" s="122">
        <f>$Q$244*$H$244</f>
        <v>0</v>
      </c>
      <c r="S244" s="122">
        <v>0</v>
      </c>
      <c r="T244" s="123">
        <f>$S$244*$H$244</f>
        <v>0</v>
      </c>
      <c r="AR244" s="71" t="s">
        <v>117</v>
      </c>
      <c r="AT244" s="71" t="s">
        <v>169</v>
      </c>
      <c r="AU244" s="71" t="s">
        <v>83</v>
      </c>
      <c r="AY244" s="6" t="s">
        <v>167</v>
      </c>
      <c r="BE244" s="124">
        <f>IF($N$244="základní",$J$244,0)</f>
        <v>0</v>
      </c>
      <c r="BF244" s="124">
        <f>IF($N$244="snížená",$J$244,0)</f>
        <v>0</v>
      </c>
      <c r="BG244" s="124">
        <f>IF($N$244="zákl. přenesená",$J$244,0)</f>
        <v>0</v>
      </c>
      <c r="BH244" s="124">
        <f>IF($N$244="sníž. přenesená",$J$244,0)</f>
        <v>0</v>
      </c>
      <c r="BI244" s="124">
        <f>IF($N$244="nulová",$J$244,0)</f>
        <v>0</v>
      </c>
      <c r="BJ244" s="71" t="s">
        <v>83</v>
      </c>
      <c r="BK244" s="124">
        <f>ROUND($I$244*$H$244,2)</f>
        <v>0</v>
      </c>
      <c r="BL244" s="71" t="s">
        <v>117</v>
      </c>
      <c r="BM244" s="71" t="s">
        <v>493</v>
      </c>
    </row>
    <row r="245" spans="2:47" s="6" customFormat="1" ht="16.5" customHeight="1">
      <c r="B245" s="22"/>
      <c r="D245" s="125" t="s">
        <v>174</v>
      </c>
      <c r="F245" s="126" t="s">
        <v>494</v>
      </c>
      <c r="L245" s="22"/>
      <c r="M245" s="48"/>
      <c r="T245" s="49"/>
      <c r="AT245" s="6" t="s">
        <v>174</v>
      </c>
      <c r="AU245" s="6" t="s">
        <v>83</v>
      </c>
    </row>
    <row r="246" spans="2:51" s="6" customFormat="1" ht="15.75" customHeight="1">
      <c r="B246" s="127"/>
      <c r="D246" s="128" t="s">
        <v>176</v>
      </c>
      <c r="E246" s="129"/>
      <c r="F246" s="130" t="s">
        <v>477</v>
      </c>
      <c r="H246" s="131">
        <v>1</v>
      </c>
      <c r="L246" s="127"/>
      <c r="M246" s="132"/>
      <c r="T246" s="133"/>
      <c r="AT246" s="129" t="s">
        <v>176</v>
      </c>
      <c r="AU246" s="129" t="s">
        <v>83</v>
      </c>
      <c r="AV246" s="129" t="s">
        <v>83</v>
      </c>
      <c r="AW246" s="129" t="s">
        <v>144</v>
      </c>
      <c r="AX246" s="129" t="s">
        <v>22</v>
      </c>
      <c r="AY246" s="129" t="s">
        <v>167</v>
      </c>
    </row>
    <row r="247" spans="2:65" s="6" customFormat="1" ht="15.75" customHeight="1">
      <c r="B247" s="22"/>
      <c r="C247" s="113" t="s">
        <v>495</v>
      </c>
      <c r="D247" s="113" t="s">
        <v>169</v>
      </c>
      <c r="E247" s="114" t="s">
        <v>496</v>
      </c>
      <c r="F247" s="115" t="s">
        <v>497</v>
      </c>
      <c r="G247" s="116" t="s">
        <v>257</v>
      </c>
      <c r="H247" s="117">
        <v>59</v>
      </c>
      <c r="I247" s="118"/>
      <c r="J247" s="119">
        <f>ROUND($I$247*$H$247,2)</f>
        <v>0</v>
      </c>
      <c r="K247" s="115" t="s">
        <v>172</v>
      </c>
      <c r="L247" s="22"/>
      <c r="M247" s="120"/>
      <c r="N247" s="121" t="s">
        <v>44</v>
      </c>
      <c r="Q247" s="122">
        <v>0</v>
      </c>
      <c r="R247" s="122">
        <f>$Q$247*$H$247</f>
        <v>0</v>
      </c>
      <c r="S247" s="122">
        <v>0</v>
      </c>
      <c r="T247" s="123">
        <f>$S$247*$H$247</f>
        <v>0</v>
      </c>
      <c r="AR247" s="71" t="s">
        <v>117</v>
      </c>
      <c r="AT247" s="71" t="s">
        <v>169</v>
      </c>
      <c r="AU247" s="71" t="s">
        <v>83</v>
      </c>
      <c r="AY247" s="6" t="s">
        <v>167</v>
      </c>
      <c r="BE247" s="124">
        <f>IF($N$247="základní",$J$247,0)</f>
        <v>0</v>
      </c>
      <c r="BF247" s="124">
        <f>IF($N$247="snížená",$J$247,0)</f>
        <v>0</v>
      </c>
      <c r="BG247" s="124">
        <f>IF($N$247="zákl. přenesená",$J$247,0)</f>
        <v>0</v>
      </c>
      <c r="BH247" s="124">
        <f>IF($N$247="sníž. přenesená",$J$247,0)</f>
        <v>0</v>
      </c>
      <c r="BI247" s="124">
        <f>IF($N$247="nulová",$J$247,0)</f>
        <v>0</v>
      </c>
      <c r="BJ247" s="71" t="s">
        <v>22</v>
      </c>
      <c r="BK247" s="124">
        <f>ROUND($I$247*$H$247,2)</f>
        <v>0</v>
      </c>
      <c r="BL247" s="71" t="s">
        <v>117</v>
      </c>
      <c r="BM247" s="71" t="s">
        <v>498</v>
      </c>
    </row>
    <row r="248" spans="2:47" s="6" customFormat="1" ht="27" customHeight="1">
      <c r="B248" s="22"/>
      <c r="D248" s="125" t="s">
        <v>174</v>
      </c>
      <c r="F248" s="126" t="s">
        <v>499</v>
      </c>
      <c r="L248" s="22"/>
      <c r="M248" s="48"/>
      <c r="T248" s="49"/>
      <c r="AT248" s="6" t="s">
        <v>174</v>
      </c>
      <c r="AU248" s="6" t="s">
        <v>83</v>
      </c>
    </row>
    <row r="249" spans="2:51" s="6" customFormat="1" ht="15.75" customHeight="1">
      <c r="B249" s="127"/>
      <c r="D249" s="128" t="s">
        <v>176</v>
      </c>
      <c r="E249" s="129"/>
      <c r="F249" s="130" t="s">
        <v>125</v>
      </c>
      <c r="H249" s="131">
        <v>59</v>
      </c>
      <c r="L249" s="127"/>
      <c r="M249" s="132"/>
      <c r="T249" s="133"/>
      <c r="AT249" s="129" t="s">
        <v>176</v>
      </c>
      <c r="AU249" s="129" t="s">
        <v>83</v>
      </c>
      <c r="AV249" s="129" t="s">
        <v>83</v>
      </c>
      <c r="AW249" s="129" t="s">
        <v>144</v>
      </c>
      <c r="AX249" s="129" t="s">
        <v>22</v>
      </c>
      <c r="AY249" s="129" t="s">
        <v>167</v>
      </c>
    </row>
    <row r="250" spans="2:65" s="6" customFormat="1" ht="15.75" customHeight="1">
      <c r="B250" s="22"/>
      <c r="C250" s="113" t="s">
        <v>127</v>
      </c>
      <c r="D250" s="113" t="s">
        <v>169</v>
      </c>
      <c r="E250" s="114" t="s">
        <v>500</v>
      </c>
      <c r="F250" s="115" t="s">
        <v>501</v>
      </c>
      <c r="G250" s="116" t="s">
        <v>257</v>
      </c>
      <c r="H250" s="117">
        <v>19</v>
      </c>
      <c r="I250" s="118"/>
      <c r="J250" s="119">
        <f>ROUND($I$250*$H$250,2)</f>
        <v>0</v>
      </c>
      <c r="K250" s="115" t="s">
        <v>172</v>
      </c>
      <c r="L250" s="22"/>
      <c r="M250" s="120"/>
      <c r="N250" s="121" t="s">
        <v>44</v>
      </c>
      <c r="Q250" s="122">
        <v>0</v>
      </c>
      <c r="R250" s="122">
        <f>$Q$250*$H$250</f>
        <v>0</v>
      </c>
      <c r="S250" s="122">
        <v>0</v>
      </c>
      <c r="T250" s="123">
        <f>$S$250*$H$250</f>
        <v>0</v>
      </c>
      <c r="AR250" s="71" t="s">
        <v>117</v>
      </c>
      <c r="AT250" s="71" t="s">
        <v>169</v>
      </c>
      <c r="AU250" s="71" t="s">
        <v>83</v>
      </c>
      <c r="AY250" s="6" t="s">
        <v>167</v>
      </c>
      <c r="BE250" s="124">
        <f>IF($N$250="základní",$J$250,0)</f>
        <v>0</v>
      </c>
      <c r="BF250" s="124">
        <f>IF($N$250="snížená",$J$250,0)</f>
        <v>0</v>
      </c>
      <c r="BG250" s="124">
        <f>IF($N$250="zákl. přenesená",$J$250,0)</f>
        <v>0</v>
      </c>
      <c r="BH250" s="124">
        <f>IF($N$250="sníž. přenesená",$J$250,0)</f>
        <v>0</v>
      </c>
      <c r="BI250" s="124">
        <f>IF($N$250="nulová",$J$250,0)</f>
        <v>0</v>
      </c>
      <c r="BJ250" s="71" t="s">
        <v>22</v>
      </c>
      <c r="BK250" s="124">
        <f>ROUND($I$250*$H$250,2)</f>
        <v>0</v>
      </c>
      <c r="BL250" s="71" t="s">
        <v>117</v>
      </c>
      <c r="BM250" s="71" t="s">
        <v>502</v>
      </c>
    </row>
    <row r="251" spans="2:47" s="6" customFormat="1" ht="27" customHeight="1">
      <c r="B251" s="22"/>
      <c r="D251" s="125" t="s">
        <v>174</v>
      </c>
      <c r="F251" s="126" t="s">
        <v>503</v>
      </c>
      <c r="L251" s="22"/>
      <c r="M251" s="48"/>
      <c r="T251" s="49"/>
      <c r="AT251" s="6" t="s">
        <v>174</v>
      </c>
      <c r="AU251" s="6" t="s">
        <v>83</v>
      </c>
    </row>
    <row r="252" spans="2:51" s="6" customFormat="1" ht="15.75" customHeight="1">
      <c r="B252" s="127"/>
      <c r="D252" s="128" t="s">
        <v>176</v>
      </c>
      <c r="E252" s="129"/>
      <c r="F252" s="130" t="s">
        <v>128</v>
      </c>
      <c r="H252" s="131">
        <v>19</v>
      </c>
      <c r="L252" s="127"/>
      <c r="M252" s="132"/>
      <c r="T252" s="133"/>
      <c r="AT252" s="129" t="s">
        <v>176</v>
      </c>
      <c r="AU252" s="129" t="s">
        <v>83</v>
      </c>
      <c r="AV252" s="129" t="s">
        <v>83</v>
      </c>
      <c r="AW252" s="129" t="s">
        <v>144</v>
      </c>
      <c r="AX252" s="129" t="s">
        <v>22</v>
      </c>
      <c r="AY252" s="129" t="s">
        <v>167</v>
      </c>
    </row>
    <row r="253" spans="2:65" s="6" customFormat="1" ht="15.75" customHeight="1">
      <c r="B253" s="22"/>
      <c r="C253" s="113" t="s">
        <v>504</v>
      </c>
      <c r="D253" s="113" t="s">
        <v>169</v>
      </c>
      <c r="E253" s="114" t="s">
        <v>505</v>
      </c>
      <c r="F253" s="115" t="s">
        <v>506</v>
      </c>
      <c r="G253" s="116" t="s">
        <v>257</v>
      </c>
      <c r="H253" s="117">
        <v>715</v>
      </c>
      <c r="I253" s="118"/>
      <c r="J253" s="119">
        <f>ROUND($I$253*$H$253,2)</f>
        <v>0</v>
      </c>
      <c r="K253" s="115" t="s">
        <v>172</v>
      </c>
      <c r="L253" s="22"/>
      <c r="M253" s="120"/>
      <c r="N253" s="121" t="s">
        <v>44</v>
      </c>
      <c r="Q253" s="122">
        <v>0</v>
      </c>
      <c r="R253" s="122">
        <f>$Q$253*$H$253</f>
        <v>0</v>
      </c>
      <c r="S253" s="122">
        <v>0</v>
      </c>
      <c r="T253" s="123">
        <f>$S$253*$H$253</f>
        <v>0</v>
      </c>
      <c r="AR253" s="71" t="s">
        <v>117</v>
      </c>
      <c r="AT253" s="71" t="s">
        <v>169</v>
      </c>
      <c r="AU253" s="71" t="s">
        <v>83</v>
      </c>
      <c r="AY253" s="6" t="s">
        <v>167</v>
      </c>
      <c r="BE253" s="124">
        <f>IF($N$253="základní",$J$253,0)</f>
        <v>0</v>
      </c>
      <c r="BF253" s="124">
        <f>IF($N$253="snížená",$J$253,0)</f>
        <v>0</v>
      </c>
      <c r="BG253" s="124">
        <f>IF($N$253="zákl. přenesená",$J$253,0)</f>
        <v>0</v>
      </c>
      <c r="BH253" s="124">
        <f>IF($N$253="sníž. přenesená",$J$253,0)</f>
        <v>0</v>
      </c>
      <c r="BI253" s="124">
        <f>IF($N$253="nulová",$J$253,0)</f>
        <v>0</v>
      </c>
      <c r="BJ253" s="71" t="s">
        <v>22</v>
      </c>
      <c r="BK253" s="124">
        <f>ROUND($I$253*$H$253,2)</f>
        <v>0</v>
      </c>
      <c r="BL253" s="71" t="s">
        <v>117</v>
      </c>
      <c r="BM253" s="71" t="s">
        <v>507</v>
      </c>
    </row>
    <row r="254" spans="2:47" s="6" customFormat="1" ht="27" customHeight="1">
      <c r="B254" s="22"/>
      <c r="D254" s="125" t="s">
        <v>174</v>
      </c>
      <c r="F254" s="126" t="s">
        <v>508</v>
      </c>
      <c r="L254" s="22"/>
      <c r="M254" s="48"/>
      <c r="T254" s="49"/>
      <c r="AT254" s="6" t="s">
        <v>174</v>
      </c>
      <c r="AU254" s="6" t="s">
        <v>83</v>
      </c>
    </row>
    <row r="255" spans="2:51" s="6" customFormat="1" ht="15.75" customHeight="1">
      <c r="B255" s="127"/>
      <c r="D255" s="128" t="s">
        <v>176</v>
      </c>
      <c r="E255" s="129"/>
      <c r="F255" s="130" t="s">
        <v>105</v>
      </c>
      <c r="H255" s="131">
        <v>715</v>
      </c>
      <c r="L255" s="127"/>
      <c r="M255" s="132"/>
      <c r="T255" s="133"/>
      <c r="AT255" s="129" t="s">
        <v>176</v>
      </c>
      <c r="AU255" s="129" t="s">
        <v>83</v>
      </c>
      <c r="AV255" s="129" t="s">
        <v>83</v>
      </c>
      <c r="AW255" s="129" t="s">
        <v>144</v>
      </c>
      <c r="AX255" s="129" t="s">
        <v>22</v>
      </c>
      <c r="AY255" s="129" t="s">
        <v>167</v>
      </c>
    </row>
    <row r="256" spans="2:65" s="6" customFormat="1" ht="15.75" customHeight="1">
      <c r="B256" s="22"/>
      <c r="C256" s="113" t="s">
        <v>509</v>
      </c>
      <c r="D256" s="113" t="s">
        <v>169</v>
      </c>
      <c r="E256" s="114" t="s">
        <v>510</v>
      </c>
      <c r="F256" s="115" t="s">
        <v>511</v>
      </c>
      <c r="G256" s="116" t="s">
        <v>257</v>
      </c>
      <c r="H256" s="117">
        <v>300</v>
      </c>
      <c r="I256" s="118"/>
      <c r="J256" s="119">
        <f>ROUND($I$256*$H$256,2)</f>
        <v>0</v>
      </c>
      <c r="K256" s="115" t="s">
        <v>172</v>
      </c>
      <c r="L256" s="22"/>
      <c r="M256" s="120"/>
      <c r="N256" s="121" t="s">
        <v>44</v>
      </c>
      <c r="Q256" s="122">
        <v>0</v>
      </c>
      <c r="R256" s="122">
        <f>$Q$256*$H$256</f>
        <v>0</v>
      </c>
      <c r="S256" s="122">
        <v>0</v>
      </c>
      <c r="T256" s="123">
        <f>$S$256*$H$256</f>
        <v>0</v>
      </c>
      <c r="AR256" s="71" t="s">
        <v>117</v>
      </c>
      <c r="AT256" s="71" t="s">
        <v>169</v>
      </c>
      <c r="AU256" s="71" t="s">
        <v>83</v>
      </c>
      <c r="AY256" s="6" t="s">
        <v>167</v>
      </c>
      <c r="BE256" s="124">
        <f>IF($N$256="základní",$J$256,0)</f>
        <v>0</v>
      </c>
      <c r="BF256" s="124">
        <f>IF($N$256="snížená",$J$256,0)</f>
        <v>0</v>
      </c>
      <c r="BG256" s="124">
        <f>IF($N$256="zákl. přenesená",$J$256,0)</f>
        <v>0</v>
      </c>
      <c r="BH256" s="124">
        <f>IF($N$256="sníž. přenesená",$J$256,0)</f>
        <v>0</v>
      </c>
      <c r="BI256" s="124">
        <f>IF($N$256="nulová",$J$256,0)</f>
        <v>0</v>
      </c>
      <c r="BJ256" s="71" t="s">
        <v>22</v>
      </c>
      <c r="BK256" s="124">
        <f>ROUND($I$256*$H$256,2)</f>
        <v>0</v>
      </c>
      <c r="BL256" s="71" t="s">
        <v>117</v>
      </c>
      <c r="BM256" s="71" t="s">
        <v>512</v>
      </c>
    </row>
    <row r="257" spans="2:47" s="6" customFormat="1" ht="27" customHeight="1">
      <c r="B257" s="22"/>
      <c r="D257" s="125" t="s">
        <v>174</v>
      </c>
      <c r="F257" s="126" t="s">
        <v>513</v>
      </c>
      <c r="L257" s="22"/>
      <c r="M257" s="48"/>
      <c r="T257" s="49"/>
      <c r="AT257" s="6" t="s">
        <v>174</v>
      </c>
      <c r="AU257" s="6" t="s">
        <v>83</v>
      </c>
    </row>
    <row r="258" spans="2:51" s="6" customFormat="1" ht="15.75" customHeight="1">
      <c r="B258" s="127"/>
      <c r="D258" s="128" t="s">
        <v>176</v>
      </c>
      <c r="E258" s="129"/>
      <c r="F258" s="130" t="s">
        <v>109</v>
      </c>
      <c r="H258" s="131">
        <v>300</v>
      </c>
      <c r="L258" s="127"/>
      <c r="M258" s="132"/>
      <c r="T258" s="133"/>
      <c r="AT258" s="129" t="s">
        <v>176</v>
      </c>
      <c r="AU258" s="129" t="s">
        <v>83</v>
      </c>
      <c r="AV258" s="129" t="s">
        <v>83</v>
      </c>
      <c r="AW258" s="129" t="s">
        <v>144</v>
      </c>
      <c r="AX258" s="129" t="s">
        <v>22</v>
      </c>
      <c r="AY258" s="129" t="s">
        <v>167</v>
      </c>
    </row>
    <row r="259" spans="2:65" s="6" customFormat="1" ht="27" customHeight="1">
      <c r="B259" s="22"/>
      <c r="C259" s="113" t="s">
        <v>514</v>
      </c>
      <c r="D259" s="113" t="s">
        <v>169</v>
      </c>
      <c r="E259" s="114" t="s">
        <v>515</v>
      </c>
      <c r="F259" s="115" t="s">
        <v>516</v>
      </c>
      <c r="G259" s="116" t="s">
        <v>257</v>
      </c>
      <c r="H259" s="117">
        <v>59</v>
      </c>
      <c r="I259" s="118"/>
      <c r="J259" s="119">
        <f>ROUND($I$259*$H$259,2)</f>
        <v>0</v>
      </c>
      <c r="K259" s="115" t="s">
        <v>172</v>
      </c>
      <c r="L259" s="22"/>
      <c r="M259" s="120"/>
      <c r="N259" s="121" t="s">
        <v>44</v>
      </c>
      <c r="Q259" s="122">
        <v>0</v>
      </c>
      <c r="R259" s="122">
        <f>$Q$259*$H$259</f>
        <v>0</v>
      </c>
      <c r="S259" s="122">
        <v>0</v>
      </c>
      <c r="T259" s="123">
        <f>$S$259*$H$259</f>
        <v>0</v>
      </c>
      <c r="AR259" s="71" t="s">
        <v>117</v>
      </c>
      <c r="AT259" s="71" t="s">
        <v>169</v>
      </c>
      <c r="AU259" s="71" t="s">
        <v>83</v>
      </c>
      <c r="AY259" s="6" t="s">
        <v>167</v>
      </c>
      <c r="BE259" s="124">
        <f>IF($N$259="základní",$J$259,0)</f>
        <v>0</v>
      </c>
      <c r="BF259" s="124">
        <f>IF($N$259="snížená",$J$259,0)</f>
        <v>0</v>
      </c>
      <c r="BG259" s="124">
        <f>IF($N$259="zákl. přenesená",$J$259,0)</f>
        <v>0</v>
      </c>
      <c r="BH259" s="124">
        <f>IF($N$259="sníž. přenesená",$J$259,0)</f>
        <v>0</v>
      </c>
      <c r="BI259" s="124">
        <f>IF($N$259="nulová",$J$259,0)</f>
        <v>0</v>
      </c>
      <c r="BJ259" s="71" t="s">
        <v>22</v>
      </c>
      <c r="BK259" s="124">
        <f>ROUND($I$259*$H$259,2)</f>
        <v>0</v>
      </c>
      <c r="BL259" s="71" t="s">
        <v>117</v>
      </c>
      <c r="BM259" s="71" t="s">
        <v>517</v>
      </c>
    </row>
    <row r="260" spans="2:47" s="6" customFormat="1" ht="27" customHeight="1">
      <c r="B260" s="22"/>
      <c r="D260" s="125" t="s">
        <v>174</v>
      </c>
      <c r="F260" s="126" t="s">
        <v>518</v>
      </c>
      <c r="L260" s="22"/>
      <c r="M260" s="48"/>
      <c r="T260" s="49"/>
      <c r="AT260" s="6" t="s">
        <v>174</v>
      </c>
      <c r="AU260" s="6" t="s">
        <v>83</v>
      </c>
    </row>
    <row r="261" spans="2:51" s="6" customFormat="1" ht="15.75" customHeight="1">
      <c r="B261" s="127"/>
      <c r="D261" s="128" t="s">
        <v>176</v>
      </c>
      <c r="E261" s="129"/>
      <c r="F261" s="130" t="s">
        <v>125</v>
      </c>
      <c r="H261" s="131">
        <v>59</v>
      </c>
      <c r="L261" s="127"/>
      <c r="M261" s="132"/>
      <c r="T261" s="133"/>
      <c r="AT261" s="129" t="s">
        <v>176</v>
      </c>
      <c r="AU261" s="129" t="s">
        <v>83</v>
      </c>
      <c r="AV261" s="129" t="s">
        <v>83</v>
      </c>
      <c r="AW261" s="129" t="s">
        <v>144</v>
      </c>
      <c r="AX261" s="129" t="s">
        <v>22</v>
      </c>
      <c r="AY261" s="129" t="s">
        <v>167</v>
      </c>
    </row>
    <row r="262" spans="2:65" s="6" customFormat="1" ht="27" customHeight="1">
      <c r="B262" s="22"/>
      <c r="C262" s="113" t="s">
        <v>519</v>
      </c>
      <c r="D262" s="113" t="s">
        <v>169</v>
      </c>
      <c r="E262" s="114" t="s">
        <v>520</v>
      </c>
      <c r="F262" s="115" t="s">
        <v>521</v>
      </c>
      <c r="G262" s="116" t="s">
        <v>257</v>
      </c>
      <c r="H262" s="117">
        <v>19</v>
      </c>
      <c r="I262" s="118"/>
      <c r="J262" s="119">
        <f>ROUND($I$262*$H$262,2)</f>
        <v>0</v>
      </c>
      <c r="K262" s="115" t="s">
        <v>172</v>
      </c>
      <c r="L262" s="22"/>
      <c r="M262" s="120"/>
      <c r="N262" s="121" t="s">
        <v>44</v>
      </c>
      <c r="Q262" s="122">
        <v>0</v>
      </c>
      <c r="R262" s="122">
        <f>$Q$262*$H$262</f>
        <v>0</v>
      </c>
      <c r="S262" s="122">
        <v>0</v>
      </c>
      <c r="T262" s="123">
        <f>$S$262*$H$262</f>
        <v>0</v>
      </c>
      <c r="AR262" s="71" t="s">
        <v>117</v>
      </c>
      <c r="AT262" s="71" t="s">
        <v>169</v>
      </c>
      <c r="AU262" s="71" t="s">
        <v>83</v>
      </c>
      <c r="AY262" s="6" t="s">
        <v>167</v>
      </c>
      <c r="BE262" s="124">
        <f>IF($N$262="základní",$J$262,0)</f>
        <v>0</v>
      </c>
      <c r="BF262" s="124">
        <f>IF($N$262="snížená",$J$262,0)</f>
        <v>0</v>
      </c>
      <c r="BG262" s="124">
        <f>IF($N$262="zákl. přenesená",$J$262,0)</f>
        <v>0</v>
      </c>
      <c r="BH262" s="124">
        <f>IF($N$262="sníž. přenesená",$J$262,0)</f>
        <v>0</v>
      </c>
      <c r="BI262" s="124">
        <f>IF($N$262="nulová",$J$262,0)</f>
        <v>0</v>
      </c>
      <c r="BJ262" s="71" t="s">
        <v>22</v>
      </c>
      <c r="BK262" s="124">
        <f>ROUND($I$262*$H$262,2)</f>
        <v>0</v>
      </c>
      <c r="BL262" s="71" t="s">
        <v>117</v>
      </c>
      <c r="BM262" s="71" t="s">
        <v>522</v>
      </c>
    </row>
    <row r="263" spans="2:47" s="6" customFormat="1" ht="27" customHeight="1">
      <c r="B263" s="22"/>
      <c r="D263" s="125" t="s">
        <v>174</v>
      </c>
      <c r="F263" s="126" t="s">
        <v>523</v>
      </c>
      <c r="L263" s="22"/>
      <c r="M263" s="48"/>
      <c r="T263" s="49"/>
      <c r="AT263" s="6" t="s">
        <v>174</v>
      </c>
      <c r="AU263" s="6" t="s">
        <v>83</v>
      </c>
    </row>
    <row r="264" spans="2:51" s="6" customFormat="1" ht="15.75" customHeight="1">
      <c r="B264" s="127"/>
      <c r="D264" s="128" t="s">
        <v>176</v>
      </c>
      <c r="E264" s="129"/>
      <c r="F264" s="130" t="s">
        <v>128</v>
      </c>
      <c r="H264" s="131">
        <v>19</v>
      </c>
      <c r="L264" s="127"/>
      <c r="M264" s="132"/>
      <c r="T264" s="133"/>
      <c r="AT264" s="129" t="s">
        <v>176</v>
      </c>
      <c r="AU264" s="129" t="s">
        <v>83</v>
      </c>
      <c r="AV264" s="129" t="s">
        <v>83</v>
      </c>
      <c r="AW264" s="129" t="s">
        <v>144</v>
      </c>
      <c r="AX264" s="129" t="s">
        <v>22</v>
      </c>
      <c r="AY264" s="129" t="s">
        <v>167</v>
      </c>
    </row>
    <row r="265" spans="2:65" s="6" customFormat="1" ht="15.75" customHeight="1">
      <c r="B265" s="22"/>
      <c r="C265" s="113" t="s">
        <v>524</v>
      </c>
      <c r="D265" s="113" t="s">
        <v>169</v>
      </c>
      <c r="E265" s="114" t="s">
        <v>525</v>
      </c>
      <c r="F265" s="115" t="s">
        <v>526</v>
      </c>
      <c r="G265" s="116" t="s">
        <v>257</v>
      </c>
      <c r="H265" s="117">
        <v>715</v>
      </c>
      <c r="I265" s="118"/>
      <c r="J265" s="119">
        <f>ROUND($I$265*$H$265,2)</f>
        <v>0</v>
      </c>
      <c r="K265" s="115" t="s">
        <v>172</v>
      </c>
      <c r="L265" s="22"/>
      <c r="M265" s="120"/>
      <c r="N265" s="121" t="s">
        <v>44</v>
      </c>
      <c r="Q265" s="122">
        <v>0</v>
      </c>
      <c r="R265" s="122">
        <f>$Q$265*$H$265</f>
        <v>0</v>
      </c>
      <c r="S265" s="122">
        <v>0</v>
      </c>
      <c r="T265" s="123">
        <f>$S$265*$H$265</f>
        <v>0</v>
      </c>
      <c r="AR265" s="71" t="s">
        <v>117</v>
      </c>
      <c r="AT265" s="71" t="s">
        <v>169</v>
      </c>
      <c r="AU265" s="71" t="s">
        <v>83</v>
      </c>
      <c r="AY265" s="6" t="s">
        <v>167</v>
      </c>
      <c r="BE265" s="124">
        <f>IF($N$265="základní",$J$265,0)</f>
        <v>0</v>
      </c>
      <c r="BF265" s="124">
        <f>IF($N$265="snížená",$J$265,0)</f>
        <v>0</v>
      </c>
      <c r="BG265" s="124">
        <f>IF($N$265="zákl. přenesená",$J$265,0)</f>
        <v>0</v>
      </c>
      <c r="BH265" s="124">
        <f>IF($N$265="sníž. přenesená",$J$265,0)</f>
        <v>0</v>
      </c>
      <c r="BI265" s="124">
        <f>IF($N$265="nulová",$J$265,0)</f>
        <v>0</v>
      </c>
      <c r="BJ265" s="71" t="s">
        <v>22</v>
      </c>
      <c r="BK265" s="124">
        <f>ROUND($I$265*$H$265,2)</f>
        <v>0</v>
      </c>
      <c r="BL265" s="71" t="s">
        <v>117</v>
      </c>
      <c r="BM265" s="71" t="s">
        <v>527</v>
      </c>
    </row>
    <row r="266" spans="2:47" s="6" customFormat="1" ht="27" customHeight="1">
      <c r="B266" s="22"/>
      <c r="D266" s="125" t="s">
        <v>174</v>
      </c>
      <c r="F266" s="126" t="s">
        <v>528</v>
      </c>
      <c r="L266" s="22"/>
      <c r="M266" s="48"/>
      <c r="T266" s="49"/>
      <c r="AT266" s="6" t="s">
        <v>174</v>
      </c>
      <c r="AU266" s="6" t="s">
        <v>83</v>
      </c>
    </row>
    <row r="267" spans="2:51" s="6" customFormat="1" ht="15.75" customHeight="1">
      <c r="B267" s="127"/>
      <c r="D267" s="128" t="s">
        <v>176</v>
      </c>
      <c r="E267" s="129"/>
      <c r="F267" s="130" t="s">
        <v>105</v>
      </c>
      <c r="H267" s="131">
        <v>715</v>
      </c>
      <c r="L267" s="127"/>
      <c r="M267" s="132"/>
      <c r="T267" s="133"/>
      <c r="AT267" s="129" t="s">
        <v>176</v>
      </c>
      <c r="AU267" s="129" t="s">
        <v>83</v>
      </c>
      <c r="AV267" s="129" t="s">
        <v>83</v>
      </c>
      <c r="AW267" s="129" t="s">
        <v>144</v>
      </c>
      <c r="AX267" s="129" t="s">
        <v>22</v>
      </c>
      <c r="AY267" s="129" t="s">
        <v>167</v>
      </c>
    </row>
    <row r="268" spans="2:65" s="6" customFormat="1" ht="15.75" customHeight="1">
      <c r="B268" s="22"/>
      <c r="C268" s="113" t="s">
        <v>529</v>
      </c>
      <c r="D268" s="113" t="s">
        <v>169</v>
      </c>
      <c r="E268" s="114" t="s">
        <v>530</v>
      </c>
      <c r="F268" s="115" t="s">
        <v>531</v>
      </c>
      <c r="G268" s="116" t="s">
        <v>257</v>
      </c>
      <c r="H268" s="117">
        <v>300</v>
      </c>
      <c r="I268" s="118"/>
      <c r="J268" s="119">
        <f>ROUND($I$268*$H$268,2)</f>
        <v>0</v>
      </c>
      <c r="K268" s="115" t="s">
        <v>172</v>
      </c>
      <c r="L268" s="22"/>
      <c r="M268" s="120"/>
      <c r="N268" s="121" t="s">
        <v>44</v>
      </c>
      <c r="Q268" s="122">
        <v>0</v>
      </c>
      <c r="R268" s="122">
        <f>$Q$268*$H$268</f>
        <v>0</v>
      </c>
      <c r="S268" s="122">
        <v>0</v>
      </c>
      <c r="T268" s="123">
        <f>$S$268*$H$268</f>
        <v>0</v>
      </c>
      <c r="AR268" s="71" t="s">
        <v>117</v>
      </c>
      <c r="AT268" s="71" t="s">
        <v>169</v>
      </c>
      <c r="AU268" s="71" t="s">
        <v>83</v>
      </c>
      <c r="AY268" s="6" t="s">
        <v>167</v>
      </c>
      <c r="BE268" s="124">
        <f>IF($N$268="základní",$J$268,0)</f>
        <v>0</v>
      </c>
      <c r="BF268" s="124">
        <f>IF($N$268="snížená",$J$268,0)</f>
        <v>0</v>
      </c>
      <c r="BG268" s="124">
        <f>IF($N$268="zákl. přenesená",$J$268,0)</f>
        <v>0</v>
      </c>
      <c r="BH268" s="124">
        <f>IF($N$268="sníž. přenesená",$J$268,0)</f>
        <v>0</v>
      </c>
      <c r="BI268" s="124">
        <f>IF($N$268="nulová",$J$268,0)</f>
        <v>0</v>
      </c>
      <c r="BJ268" s="71" t="s">
        <v>22</v>
      </c>
      <c r="BK268" s="124">
        <f>ROUND($I$268*$H$268,2)</f>
        <v>0</v>
      </c>
      <c r="BL268" s="71" t="s">
        <v>117</v>
      </c>
      <c r="BM268" s="71" t="s">
        <v>532</v>
      </c>
    </row>
    <row r="269" spans="2:47" s="6" customFormat="1" ht="27" customHeight="1">
      <c r="B269" s="22"/>
      <c r="D269" s="125" t="s">
        <v>174</v>
      </c>
      <c r="F269" s="126" t="s">
        <v>533</v>
      </c>
      <c r="L269" s="22"/>
      <c r="M269" s="48"/>
      <c r="T269" s="49"/>
      <c r="AT269" s="6" t="s">
        <v>174</v>
      </c>
      <c r="AU269" s="6" t="s">
        <v>83</v>
      </c>
    </row>
    <row r="270" spans="2:51" s="6" customFormat="1" ht="15.75" customHeight="1">
      <c r="B270" s="127"/>
      <c r="D270" s="128" t="s">
        <v>176</v>
      </c>
      <c r="E270" s="129"/>
      <c r="F270" s="130" t="s">
        <v>109</v>
      </c>
      <c r="H270" s="131">
        <v>300</v>
      </c>
      <c r="L270" s="127"/>
      <c r="M270" s="132"/>
      <c r="T270" s="133"/>
      <c r="AT270" s="129" t="s">
        <v>176</v>
      </c>
      <c r="AU270" s="129" t="s">
        <v>83</v>
      </c>
      <c r="AV270" s="129" t="s">
        <v>83</v>
      </c>
      <c r="AW270" s="129" t="s">
        <v>144</v>
      </c>
      <c r="AX270" s="129" t="s">
        <v>22</v>
      </c>
      <c r="AY270" s="129" t="s">
        <v>167</v>
      </c>
    </row>
    <row r="271" spans="2:65" s="6" customFormat="1" ht="15.75" customHeight="1">
      <c r="B271" s="22"/>
      <c r="C271" s="134" t="s">
        <v>534</v>
      </c>
      <c r="D271" s="134" t="s">
        <v>231</v>
      </c>
      <c r="E271" s="135" t="s">
        <v>535</v>
      </c>
      <c r="F271" s="136" t="s">
        <v>536</v>
      </c>
      <c r="G271" s="137" t="s">
        <v>257</v>
      </c>
      <c r="H271" s="138">
        <v>5</v>
      </c>
      <c r="I271" s="139"/>
      <c r="J271" s="140">
        <f>ROUND($I$271*$H$271,2)</f>
        <v>0</v>
      </c>
      <c r="K271" s="136" t="s">
        <v>456</v>
      </c>
      <c r="L271" s="141"/>
      <c r="M271" s="142"/>
      <c r="N271" s="143" t="s">
        <v>45</v>
      </c>
      <c r="Q271" s="122">
        <v>0</v>
      </c>
      <c r="R271" s="122">
        <f>$Q$271*$H$271</f>
        <v>0</v>
      </c>
      <c r="S271" s="122">
        <v>0</v>
      </c>
      <c r="T271" s="123">
        <f>$S$271*$H$271</f>
        <v>0</v>
      </c>
      <c r="AR271" s="71" t="s">
        <v>206</v>
      </c>
      <c r="AT271" s="71" t="s">
        <v>231</v>
      </c>
      <c r="AU271" s="71" t="s">
        <v>83</v>
      </c>
      <c r="AY271" s="6" t="s">
        <v>167</v>
      </c>
      <c r="BE271" s="124">
        <f>IF($N$271="základní",$J$271,0)</f>
        <v>0</v>
      </c>
      <c r="BF271" s="124">
        <f>IF($N$271="snížená",$J$271,0)</f>
        <v>0</v>
      </c>
      <c r="BG271" s="124">
        <f>IF($N$271="zákl. přenesená",$J$271,0)</f>
        <v>0</v>
      </c>
      <c r="BH271" s="124">
        <f>IF($N$271="sníž. přenesená",$J$271,0)</f>
        <v>0</v>
      </c>
      <c r="BI271" s="124">
        <f>IF($N$271="nulová",$J$271,0)</f>
        <v>0</v>
      </c>
      <c r="BJ271" s="71" t="s">
        <v>83</v>
      </c>
      <c r="BK271" s="124">
        <f>ROUND($I$271*$H$271,2)</f>
        <v>0</v>
      </c>
      <c r="BL271" s="71" t="s">
        <v>117</v>
      </c>
      <c r="BM271" s="71" t="s">
        <v>537</v>
      </c>
    </row>
    <row r="272" spans="2:47" s="6" customFormat="1" ht="16.5" customHeight="1">
      <c r="B272" s="22"/>
      <c r="D272" s="125" t="s">
        <v>174</v>
      </c>
      <c r="F272" s="126" t="s">
        <v>536</v>
      </c>
      <c r="L272" s="22"/>
      <c r="M272" s="48"/>
      <c r="T272" s="49"/>
      <c r="AT272" s="6" t="s">
        <v>174</v>
      </c>
      <c r="AU272" s="6" t="s">
        <v>83</v>
      </c>
    </row>
    <row r="273" spans="2:65" s="6" customFormat="1" ht="15.75" customHeight="1">
      <c r="B273" s="22"/>
      <c r="C273" s="134" t="s">
        <v>538</v>
      </c>
      <c r="D273" s="134" t="s">
        <v>231</v>
      </c>
      <c r="E273" s="135" t="s">
        <v>539</v>
      </c>
      <c r="F273" s="136" t="s">
        <v>540</v>
      </c>
      <c r="G273" s="137" t="s">
        <v>257</v>
      </c>
      <c r="H273" s="138">
        <v>11</v>
      </c>
      <c r="I273" s="139"/>
      <c r="J273" s="140">
        <f>ROUND($I$273*$H$273,2)</f>
        <v>0</v>
      </c>
      <c r="K273" s="136" t="s">
        <v>456</v>
      </c>
      <c r="L273" s="141"/>
      <c r="M273" s="142"/>
      <c r="N273" s="143" t="s">
        <v>45</v>
      </c>
      <c r="Q273" s="122">
        <v>0</v>
      </c>
      <c r="R273" s="122">
        <f>$Q$273*$H$273</f>
        <v>0</v>
      </c>
      <c r="S273" s="122">
        <v>0</v>
      </c>
      <c r="T273" s="123">
        <f>$S$273*$H$273</f>
        <v>0</v>
      </c>
      <c r="AR273" s="71" t="s">
        <v>206</v>
      </c>
      <c r="AT273" s="71" t="s">
        <v>231</v>
      </c>
      <c r="AU273" s="71" t="s">
        <v>83</v>
      </c>
      <c r="AY273" s="6" t="s">
        <v>167</v>
      </c>
      <c r="BE273" s="124">
        <f>IF($N$273="základní",$J$273,0)</f>
        <v>0</v>
      </c>
      <c r="BF273" s="124">
        <f>IF($N$273="snížená",$J$273,0)</f>
        <v>0</v>
      </c>
      <c r="BG273" s="124">
        <f>IF($N$273="zákl. přenesená",$J$273,0)</f>
        <v>0</v>
      </c>
      <c r="BH273" s="124">
        <f>IF($N$273="sníž. přenesená",$J$273,0)</f>
        <v>0</v>
      </c>
      <c r="BI273" s="124">
        <f>IF($N$273="nulová",$J$273,0)</f>
        <v>0</v>
      </c>
      <c r="BJ273" s="71" t="s">
        <v>83</v>
      </c>
      <c r="BK273" s="124">
        <f>ROUND($I$273*$H$273,2)</f>
        <v>0</v>
      </c>
      <c r="BL273" s="71" t="s">
        <v>117</v>
      </c>
      <c r="BM273" s="71" t="s">
        <v>541</v>
      </c>
    </row>
    <row r="274" spans="2:47" s="6" customFormat="1" ht="16.5" customHeight="1">
      <c r="B274" s="22"/>
      <c r="D274" s="125" t="s">
        <v>174</v>
      </c>
      <c r="F274" s="126" t="s">
        <v>540</v>
      </c>
      <c r="L274" s="22"/>
      <c r="M274" s="48"/>
      <c r="T274" s="49"/>
      <c r="AT274" s="6" t="s">
        <v>174</v>
      </c>
      <c r="AU274" s="6" t="s">
        <v>83</v>
      </c>
    </row>
    <row r="275" spans="2:65" s="6" customFormat="1" ht="15.75" customHeight="1">
      <c r="B275" s="22"/>
      <c r="C275" s="134" t="s">
        <v>542</v>
      </c>
      <c r="D275" s="134" t="s">
        <v>231</v>
      </c>
      <c r="E275" s="135" t="s">
        <v>543</v>
      </c>
      <c r="F275" s="136" t="s">
        <v>544</v>
      </c>
      <c r="G275" s="137" t="s">
        <v>257</v>
      </c>
      <c r="H275" s="138">
        <v>6</v>
      </c>
      <c r="I275" s="139"/>
      <c r="J275" s="140">
        <f>ROUND($I$275*$H$275,2)</f>
        <v>0</v>
      </c>
      <c r="K275" s="136" t="s">
        <v>456</v>
      </c>
      <c r="L275" s="141"/>
      <c r="M275" s="142"/>
      <c r="N275" s="143" t="s">
        <v>45</v>
      </c>
      <c r="Q275" s="122">
        <v>0</v>
      </c>
      <c r="R275" s="122">
        <f>$Q$275*$H$275</f>
        <v>0</v>
      </c>
      <c r="S275" s="122">
        <v>0</v>
      </c>
      <c r="T275" s="123">
        <f>$S$275*$H$275</f>
        <v>0</v>
      </c>
      <c r="AR275" s="71" t="s">
        <v>206</v>
      </c>
      <c r="AT275" s="71" t="s">
        <v>231</v>
      </c>
      <c r="AU275" s="71" t="s">
        <v>83</v>
      </c>
      <c r="AY275" s="6" t="s">
        <v>167</v>
      </c>
      <c r="BE275" s="124">
        <f>IF($N$275="základní",$J$275,0)</f>
        <v>0</v>
      </c>
      <c r="BF275" s="124">
        <f>IF($N$275="snížená",$J$275,0)</f>
        <v>0</v>
      </c>
      <c r="BG275" s="124">
        <f>IF($N$275="zákl. přenesená",$J$275,0)</f>
        <v>0</v>
      </c>
      <c r="BH275" s="124">
        <f>IF($N$275="sníž. přenesená",$J$275,0)</f>
        <v>0</v>
      </c>
      <c r="BI275" s="124">
        <f>IF($N$275="nulová",$J$275,0)</f>
        <v>0</v>
      </c>
      <c r="BJ275" s="71" t="s">
        <v>83</v>
      </c>
      <c r="BK275" s="124">
        <f>ROUND($I$275*$H$275,2)</f>
        <v>0</v>
      </c>
      <c r="BL275" s="71" t="s">
        <v>117</v>
      </c>
      <c r="BM275" s="71" t="s">
        <v>545</v>
      </c>
    </row>
    <row r="276" spans="2:47" s="6" customFormat="1" ht="16.5" customHeight="1">
      <c r="B276" s="22"/>
      <c r="D276" s="125" t="s">
        <v>174</v>
      </c>
      <c r="F276" s="126" t="s">
        <v>544</v>
      </c>
      <c r="L276" s="22"/>
      <c r="M276" s="48"/>
      <c r="T276" s="49"/>
      <c r="AT276" s="6" t="s">
        <v>174</v>
      </c>
      <c r="AU276" s="6" t="s">
        <v>83</v>
      </c>
    </row>
    <row r="277" spans="2:65" s="6" customFormat="1" ht="15.75" customHeight="1">
      <c r="B277" s="22"/>
      <c r="C277" s="134" t="s">
        <v>546</v>
      </c>
      <c r="D277" s="134" t="s">
        <v>231</v>
      </c>
      <c r="E277" s="135" t="s">
        <v>547</v>
      </c>
      <c r="F277" s="136" t="s">
        <v>548</v>
      </c>
      <c r="G277" s="137" t="s">
        <v>257</v>
      </c>
      <c r="H277" s="138">
        <v>4</v>
      </c>
      <c r="I277" s="139"/>
      <c r="J277" s="140">
        <f>ROUND($I$277*$H$277,2)</f>
        <v>0</v>
      </c>
      <c r="K277" s="136" t="s">
        <v>456</v>
      </c>
      <c r="L277" s="141"/>
      <c r="M277" s="142"/>
      <c r="N277" s="143" t="s">
        <v>45</v>
      </c>
      <c r="Q277" s="122">
        <v>0</v>
      </c>
      <c r="R277" s="122">
        <f>$Q$277*$H$277</f>
        <v>0</v>
      </c>
      <c r="S277" s="122">
        <v>0</v>
      </c>
      <c r="T277" s="123">
        <f>$S$277*$H$277</f>
        <v>0</v>
      </c>
      <c r="AR277" s="71" t="s">
        <v>206</v>
      </c>
      <c r="AT277" s="71" t="s">
        <v>231</v>
      </c>
      <c r="AU277" s="71" t="s">
        <v>83</v>
      </c>
      <c r="AY277" s="6" t="s">
        <v>167</v>
      </c>
      <c r="BE277" s="124">
        <f>IF($N$277="základní",$J$277,0)</f>
        <v>0</v>
      </c>
      <c r="BF277" s="124">
        <f>IF($N$277="snížená",$J$277,0)</f>
        <v>0</v>
      </c>
      <c r="BG277" s="124">
        <f>IF($N$277="zákl. přenesená",$J$277,0)</f>
        <v>0</v>
      </c>
      <c r="BH277" s="124">
        <f>IF($N$277="sníž. přenesená",$J$277,0)</f>
        <v>0</v>
      </c>
      <c r="BI277" s="124">
        <f>IF($N$277="nulová",$J$277,0)</f>
        <v>0</v>
      </c>
      <c r="BJ277" s="71" t="s">
        <v>83</v>
      </c>
      <c r="BK277" s="124">
        <f>ROUND($I$277*$H$277,2)</f>
        <v>0</v>
      </c>
      <c r="BL277" s="71" t="s">
        <v>117</v>
      </c>
      <c r="BM277" s="71" t="s">
        <v>549</v>
      </c>
    </row>
    <row r="278" spans="2:47" s="6" customFormat="1" ht="16.5" customHeight="1">
      <c r="B278" s="22"/>
      <c r="D278" s="125" t="s">
        <v>174</v>
      </c>
      <c r="F278" s="126" t="s">
        <v>548</v>
      </c>
      <c r="L278" s="22"/>
      <c r="M278" s="48"/>
      <c r="T278" s="49"/>
      <c r="AT278" s="6" t="s">
        <v>174</v>
      </c>
      <c r="AU278" s="6" t="s">
        <v>83</v>
      </c>
    </row>
    <row r="279" spans="2:65" s="6" customFormat="1" ht="15.75" customHeight="1">
      <c r="B279" s="22"/>
      <c r="C279" s="134" t="s">
        <v>550</v>
      </c>
      <c r="D279" s="134" t="s">
        <v>231</v>
      </c>
      <c r="E279" s="135" t="s">
        <v>551</v>
      </c>
      <c r="F279" s="136" t="s">
        <v>552</v>
      </c>
      <c r="G279" s="137" t="s">
        <v>257</v>
      </c>
      <c r="H279" s="138">
        <v>2</v>
      </c>
      <c r="I279" s="139"/>
      <c r="J279" s="140">
        <f>ROUND($I$279*$H$279,2)</f>
        <v>0</v>
      </c>
      <c r="K279" s="136" t="s">
        <v>456</v>
      </c>
      <c r="L279" s="141"/>
      <c r="M279" s="142"/>
      <c r="N279" s="143" t="s">
        <v>45</v>
      </c>
      <c r="Q279" s="122">
        <v>0</v>
      </c>
      <c r="R279" s="122">
        <f>$Q$279*$H$279</f>
        <v>0</v>
      </c>
      <c r="S279" s="122">
        <v>0</v>
      </c>
      <c r="T279" s="123">
        <f>$S$279*$H$279</f>
        <v>0</v>
      </c>
      <c r="AR279" s="71" t="s">
        <v>206</v>
      </c>
      <c r="AT279" s="71" t="s">
        <v>231</v>
      </c>
      <c r="AU279" s="71" t="s">
        <v>83</v>
      </c>
      <c r="AY279" s="6" t="s">
        <v>167</v>
      </c>
      <c r="BE279" s="124">
        <f>IF($N$279="základní",$J$279,0)</f>
        <v>0</v>
      </c>
      <c r="BF279" s="124">
        <f>IF($N$279="snížená",$J$279,0)</f>
        <v>0</v>
      </c>
      <c r="BG279" s="124">
        <f>IF($N$279="zákl. přenesená",$J$279,0)</f>
        <v>0</v>
      </c>
      <c r="BH279" s="124">
        <f>IF($N$279="sníž. přenesená",$J$279,0)</f>
        <v>0</v>
      </c>
      <c r="BI279" s="124">
        <f>IF($N$279="nulová",$J$279,0)</f>
        <v>0</v>
      </c>
      <c r="BJ279" s="71" t="s">
        <v>83</v>
      </c>
      <c r="BK279" s="124">
        <f>ROUND($I$279*$H$279,2)</f>
        <v>0</v>
      </c>
      <c r="BL279" s="71" t="s">
        <v>117</v>
      </c>
      <c r="BM279" s="71" t="s">
        <v>553</v>
      </c>
    </row>
    <row r="280" spans="2:47" s="6" customFormat="1" ht="16.5" customHeight="1">
      <c r="B280" s="22"/>
      <c r="D280" s="125" t="s">
        <v>174</v>
      </c>
      <c r="F280" s="126" t="s">
        <v>552</v>
      </c>
      <c r="L280" s="22"/>
      <c r="M280" s="48"/>
      <c r="T280" s="49"/>
      <c r="AT280" s="6" t="s">
        <v>174</v>
      </c>
      <c r="AU280" s="6" t="s">
        <v>83</v>
      </c>
    </row>
    <row r="281" spans="2:65" s="6" customFormat="1" ht="15.75" customHeight="1">
      <c r="B281" s="22"/>
      <c r="C281" s="134" t="s">
        <v>554</v>
      </c>
      <c r="D281" s="134" t="s">
        <v>231</v>
      </c>
      <c r="E281" s="135" t="s">
        <v>555</v>
      </c>
      <c r="F281" s="136" t="s">
        <v>556</v>
      </c>
      <c r="G281" s="137" t="s">
        <v>257</v>
      </c>
      <c r="H281" s="138">
        <v>5</v>
      </c>
      <c r="I281" s="139"/>
      <c r="J281" s="140">
        <f>ROUND($I$281*$H$281,2)</f>
        <v>0</v>
      </c>
      <c r="K281" s="136" t="s">
        <v>456</v>
      </c>
      <c r="L281" s="141"/>
      <c r="M281" s="142"/>
      <c r="N281" s="143" t="s">
        <v>45</v>
      </c>
      <c r="Q281" s="122">
        <v>0</v>
      </c>
      <c r="R281" s="122">
        <f>$Q$281*$H$281</f>
        <v>0</v>
      </c>
      <c r="S281" s="122">
        <v>0</v>
      </c>
      <c r="T281" s="123">
        <f>$S$281*$H$281</f>
        <v>0</v>
      </c>
      <c r="AR281" s="71" t="s">
        <v>206</v>
      </c>
      <c r="AT281" s="71" t="s">
        <v>231</v>
      </c>
      <c r="AU281" s="71" t="s">
        <v>83</v>
      </c>
      <c r="AY281" s="6" t="s">
        <v>167</v>
      </c>
      <c r="BE281" s="124">
        <f>IF($N$281="základní",$J$281,0)</f>
        <v>0</v>
      </c>
      <c r="BF281" s="124">
        <f>IF($N$281="snížená",$J$281,0)</f>
        <v>0</v>
      </c>
      <c r="BG281" s="124">
        <f>IF($N$281="zákl. přenesená",$J$281,0)</f>
        <v>0</v>
      </c>
      <c r="BH281" s="124">
        <f>IF($N$281="sníž. přenesená",$J$281,0)</f>
        <v>0</v>
      </c>
      <c r="BI281" s="124">
        <f>IF($N$281="nulová",$J$281,0)</f>
        <v>0</v>
      </c>
      <c r="BJ281" s="71" t="s">
        <v>83</v>
      </c>
      <c r="BK281" s="124">
        <f>ROUND($I$281*$H$281,2)</f>
        <v>0</v>
      </c>
      <c r="BL281" s="71" t="s">
        <v>117</v>
      </c>
      <c r="BM281" s="71" t="s">
        <v>557</v>
      </c>
    </row>
    <row r="282" spans="2:47" s="6" customFormat="1" ht="16.5" customHeight="1">
      <c r="B282" s="22"/>
      <c r="D282" s="125" t="s">
        <v>174</v>
      </c>
      <c r="F282" s="126" t="s">
        <v>556</v>
      </c>
      <c r="L282" s="22"/>
      <c r="M282" s="48"/>
      <c r="T282" s="49"/>
      <c r="AT282" s="6" t="s">
        <v>174</v>
      </c>
      <c r="AU282" s="6" t="s">
        <v>83</v>
      </c>
    </row>
    <row r="283" spans="2:65" s="6" customFormat="1" ht="15.75" customHeight="1">
      <c r="B283" s="22"/>
      <c r="C283" s="134" t="s">
        <v>558</v>
      </c>
      <c r="D283" s="134" t="s">
        <v>231</v>
      </c>
      <c r="E283" s="135" t="s">
        <v>559</v>
      </c>
      <c r="F283" s="136" t="s">
        <v>560</v>
      </c>
      <c r="G283" s="137" t="s">
        <v>257</v>
      </c>
      <c r="H283" s="138">
        <v>3</v>
      </c>
      <c r="I283" s="139"/>
      <c r="J283" s="140">
        <f>ROUND($I$283*$H$283,2)</f>
        <v>0</v>
      </c>
      <c r="K283" s="136" t="s">
        <v>456</v>
      </c>
      <c r="L283" s="141"/>
      <c r="M283" s="142"/>
      <c r="N283" s="143" t="s">
        <v>45</v>
      </c>
      <c r="Q283" s="122">
        <v>0</v>
      </c>
      <c r="R283" s="122">
        <f>$Q$283*$H$283</f>
        <v>0</v>
      </c>
      <c r="S283" s="122">
        <v>0</v>
      </c>
      <c r="T283" s="123">
        <f>$S$283*$H$283</f>
        <v>0</v>
      </c>
      <c r="AR283" s="71" t="s">
        <v>206</v>
      </c>
      <c r="AT283" s="71" t="s">
        <v>231</v>
      </c>
      <c r="AU283" s="71" t="s">
        <v>83</v>
      </c>
      <c r="AY283" s="6" t="s">
        <v>167</v>
      </c>
      <c r="BE283" s="124">
        <f>IF($N$283="základní",$J$283,0)</f>
        <v>0</v>
      </c>
      <c r="BF283" s="124">
        <f>IF($N$283="snížená",$J$283,0)</f>
        <v>0</v>
      </c>
      <c r="BG283" s="124">
        <f>IF($N$283="zákl. přenesená",$J$283,0)</f>
        <v>0</v>
      </c>
      <c r="BH283" s="124">
        <f>IF($N$283="sníž. přenesená",$J$283,0)</f>
        <v>0</v>
      </c>
      <c r="BI283" s="124">
        <f>IF($N$283="nulová",$J$283,0)</f>
        <v>0</v>
      </c>
      <c r="BJ283" s="71" t="s">
        <v>83</v>
      </c>
      <c r="BK283" s="124">
        <f>ROUND($I$283*$H$283,2)</f>
        <v>0</v>
      </c>
      <c r="BL283" s="71" t="s">
        <v>117</v>
      </c>
      <c r="BM283" s="71" t="s">
        <v>561</v>
      </c>
    </row>
    <row r="284" spans="2:47" s="6" customFormat="1" ht="16.5" customHeight="1">
      <c r="B284" s="22"/>
      <c r="D284" s="125" t="s">
        <v>174</v>
      </c>
      <c r="F284" s="126" t="s">
        <v>560</v>
      </c>
      <c r="L284" s="22"/>
      <c r="M284" s="48"/>
      <c r="T284" s="49"/>
      <c r="AT284" s="6" t="s">
        <v>174</v>
      </c>
      <c r="AU284" s="6" t="s">
        <v>83</v>
      </c>
    </row>
    <row r="285" spans="2:65" s="6" customFormat="1" ht="15.75" customHeight="1">
      <c r="B285" s="22"/>
      <c r="C285" s="134" t="s">
        <v>562</v>
      </c>
      <c r="D285" s="134" t="s">
        <v>231</v>
      </c>
      <c r="E285" s="135" t="s">
        <v>563</v>
      </c>
      <c r="F285" s="136" t="s">
        <v>564</v>
      </c>
      <c r="G285" s="137" t="s">
        <v>257</v>
      </c>
      <c r="H285" s="138">
        <v>2</v>
      </c>
      <c r="I285" s="139"/>
      <c r="J285" s="140">
        <f>ROUND($I$285*$H$285,2)</f>
        <v>0</v>
      </c>
      <c r="K285" s="136" t="s">
        <v>456</v>
      </c>
      <c r="L285" s="141"/>
      <c r="M285" s="142"/>
      <c r="N285" s="143" t="s">
        <v>45</v>
      </c>
      <c r="Q285" s="122">
        <v>0</v>
      </c>
      <c r="R285" s="122">
        <f>$Q$285*$H$285</f>
        <v>0</v>
      </c>
      <c r="S285" s="122">
        <v>0</v>
      </c>
      <c r="T285" s="123">
        <f>$S$285*$H$285</f>
        <v>0</v>
      </c>
      <c r="AR285" s="71" t="s">
        <v>206</v>
      </c>
      <c r="AT285" s="71" t="s">
        <v>231</v>
      </c>
      <c r="AU285" s="71" t="s">
        <v>83</v>
      </c>
      <c r="AY285" s="6" t="s">
        <v>167</v>
      </c>
      <c r="BE285" s="124">
        <f>IF($N$285="základní",$J$285,0)</f>
        <v>0</v>
      </c>
      <c r="BF285" s="124">
        <f>IF($N$285="snížená",$J$285,0)</f>
        <v>0</v>
      </c>
      <c r="BG285" s="124">
        <f>IF($N$285="zákl. přenesená",$J$285,0)</f>
        <v>0</v>
      </c>
      <c r="BH285" s="124">
        <f>IF($N$285="sníž. přenesená",$J$285,0)</f>
        <v>0</v>
      </c>
      <c r="BI285" s="124">
        <f>IF($N$285="nulová",$J$285,0)</f>
        <v>0</v>
      </c>
      <c r="BJ285" s="71" t="s">
        <v>83</v>
      </c>
      <c r="BK285" s="124">
        <f>ROUND($I$285*$H$285,2)</f>
        <v>0</v>
      </c>
      <c r="BL285" s="71" t="s">
        <v>117</v>
      </c>
      <c r="BM285" s="71" t="s">
        <v>565</v>
      </c>
    </row>
    <row r="286" spans="2:47" s="6" customFormat="1" ht="16.5" customHeight="1">
      <c r="B286" s="22"/>
      <c r="D286" s="125" t="s">
        <v>174</v>
      </c>
      <c r="F286" s="126" t="s">
        <v>564</v>
      </c>
      <c r="L286" s="22"/>
      <c r="M286" s="48"/>
      <c r="T286" s="49"/>
      <c r="AT286" s="6" t="s">
        <v>174</v>
      </c>
      <c r="AU286" s="6" t="s">
        <v>83</v>
      </c>
    </row>
    <row r="287" spans="2:65" s="6" customFormat="1" ht="15.75" customHeight="1">
      <c r="B287" s="22"/>
      <c r="C287" s="134" t="s">
        <v>566</v>
      </c>
      <c r="D287" s="134" t="s">
        <v>231</v>
      </c>
      <c r="E287" s="135" t="s">
        <v>567</v>
      </c>
      <c r="F287" s="136" t="s">
        <v>568</v>
      </c>
      <c r="G287" s="137" t="s">
        <v>257</v>
      </c>
      <c r="H287" s="138">
        <v>5</v>
      </c>
      <c r="I287" s="139"/>
      <c r="J287" s="140">
        <f>ROUND($I$287*$H$287,2)</f>
        <v>0</v>
      </c>
      <c r="K287" s="136" t="s">
        <v>456</v>
      </c>
      <c r="L287" s="141"/>
      <c r="M287" s="142"/>
      <c r="N287" s="143" t="s">
        <v>45</v>
      </c>
      <c r="Q287" s="122">
        <v>0</v>
      </c>
      <c r="R287" s="122">
        <f>$Q$287*$H$287</f>
        <v>0</v>
      </c>
      <c r="S287" s="122">
        <v>0</v>
      </c>
      <c r="T287" s="123">
        <f>$S$287*$H$287</f>
        <v>0</v>
      </c>
      <c r="AR287" s="71" t="s">
        <v>206</v>
      </c>
      <c r="AT287" s="71" t="s">
        <v>231</v>
      </c>
      <c r="AU287" s="71" t="s">
        <v>83</v>
      </c>
      <c r="AY287" s="6" t="s">
        <v>167</v>
      </c>
      <c r="BE287" s="124">
        <f>IF($N$287="základní",$J$287,0)</f>
        <v>0</v>
      </c>
      <c r="BF287" s="124">
        <f>IF($N$287="snížená",$J$287,0)</f>
        <v>0</v>
      </c>
      <c r="BG287" s="124">
        <f>IF($N$287="zákl. přenesená",$J$287,0)</f>
        <v>0</v>
      </c>
      <c r="BH287" s="124">
        <f>IF($N$287="sníž. přenesená",$J$287,0)</f>
        <v>0</v>
      </c>
      <c r="BI287" s="124">
        <f>IF($N$287="nulová",$J$287,0)</f>
        <v>0</v>
      </c>
      <c r="BJ287" s="71" t="s">
        <v>83</v>
      </c>
      <c r="BK287" s="124">
        <f>ROUND($I$287*$H$287,2)</f>
        <v>0</v>
      </c>
      <c r="BL287" s="71" t="s">
        <v>117</v>
      </c>
      <c r="BM287" s="71" t="s">
        <v>569</v>
      </c>
    </row>
    <row r="288" spans="2:47" s="6" customFormat="1" ht="16.5" customHeight="1">
      <c r="B288" s="22"/>
      <c r="D288" s="125" t="s">
        <v>174</v>
      </c>
      <c r="F288" s="126" t="s">
        <v>568</v>
      </c>
      <c r="L288" s="22"/>
      <c r="M288" s="48"/>
      <c r="T288" s="49"/>
      <c r="AT288" s="6" t="s">
        <v>174</v>
      </c>
      <c r="AU288" s="6" t="s">
        <v>83</v>
      </c>
    </row>
    <row r="289" spans="2:65" s="6" customFormat="1" ht="15.75" customHeight="1">
      <c r="B289" s="22"/>
      <c r="C289" s="134" t="s">
        <v>570</v>
      </c>
      <c r="D289" s="134" t="s">
        <v>231</v>
      </c>
      <c r="E289" s="135" t="s">
        <v>571</v>
      </c>
      <c r="F289" s="136" t="s">
        <v>572</v>
      </c>
      <c r="G289" s="137" t="s">
        <v>257</v>
      </c>
      <c r="H289" s="138">
        <v>4</v>
      </c>
      <c r="I289" s="139"/>
      <c r="J289" s="140">
        <f>ROUND($I$289*$H$289,2)</f>
        <v>0</v>
      </c>
      <c r="K289" s="136" t="s">
        <v>456</v>
      </c>
      <c r="L289" s="141"/>
      <c r="M289" s="142"/>
      <c r="N289" s="143" t="s">
        <v>45</v>
      </c>
      <c r="Q289" s="122">
        <v>0</v>
      </c>
      <c r="R289" s="122">
        <f>$Q$289*$H$289</f>
        <v>0</v>
      </c>
      <c r="S289" s="122">
        <v>0</v>
      </c>
      <c r="T289" s="123">
        <f>$S$289*$H$289</f>
        <v>0</v>
      </c>
      <c r="AR289" s="71" t="s">
        <v>206</v>
      </c>
      <c r="AT289" s="71" t="s">
        <v>231</v>
      </c>
      <c r="AU289" s="71" t="s">
        <v>83</v>
      </c>
      <c r="AY289" s="6" t="s">
        <v>167</v>
      </c>
      <c r="BE289" s="124">
        <f>IF($N$289="základní",$J$289,0)</f>
        <v>0</v>
      </c>
      <c r="BF289" s="124">
        <f>IF($N$289="snížená",$J$289,0)</f>
        <v>0</v>
      </c>
      <c r="BG289" s="124">
        <f>IF($N$289="zákl. přenesená",$J$289,0)</f>
        <v>0</v>
      </c>
      <c r="BH289" s="124">
        <f>IF($N$289="sníž. přenesená",$J$289,0)</f>
        <v>0</v>
      </c>
      <c r="BI289" s="124">
        <f>IF($N$289="nulová",$J$289,0)</f>
        <v>0</v>
      </c>
      <c r="BJ289" s="71" t="s">
        <v>83</v>
      </c>
      <c r="BK289" s="124">
        <f>ROUND($I$289*$H$289,2)</f>
        <v>0</v>
      </c>
      <c r="BL289" s="71" t="s">
        <v>117</v>
      </c>
      <c r="BM289" s="71" t="s">
        <v>573</v>
      </c>
    </row>
    <row r="290" spans="2:47" s="6" customFormat="1" ht="16.5" customHeight="1">
      <c r="B290" s="22"/>
      <c r="D290" s="125" t="s">
        <v>174</v>
      </c>
      <c r="F290" s="126" t="s">
        <v>572</v>
      </c>
      <c r="L290" s="22"/>
      <c r="M290" s="48"/>
      <c r="T290" s="49"/>
      <c r="AT290" s="6" t="s">
        <v>174</v>
      </c>
      <c r="AU290" s="6" t="s">
        <v>83</v>
      </c>
    </row>
    <row r="291" spans="2:65" s="6" customFormat="1" ht="15.75" customHeight="1">
      <c r="B291" s="22"/>
      <c r="C291" s="134" t="s">
        <v>574</v>
      </c>
      <c r="D291" s="134" t="s">
        <v>231</v>
      </c>
      <c r="E291" s="135" t="s">
        <v>575</v>
      </c>
      <c r="F291" s="136" t="s">
        <v>576</v>
      </c>
      <c r="G291" s="137" t="s">
        <v>257</v>
      </c>
      <c r="H291" s="138">
        <v>7</v>
      </c>
      <c r="I291" s="139"/>
      <c r="J291" s="140">
        <f>ROUND($I$291*$H$291,2)</f>
        <v>0</v>
      </c>
      <c r="K291" s="136" t="s">
        <v>456</v>
      </c>
      <c r="L291" s="141"/>
      <c r="M291" s="142"/>
      <c r="N291" s="143" t="s">
        <v>45</v>
      </c>
      <c r="Q291" s="122">
        <v>0</v>
      </c>
      <c r="R291" s="122">
        <f>$Q$291*$H$291</f>
        <v>0</v>
      </c>
      <c r="S291" s="122">
        <v>0</v>
      </c>
      <c r="T291" s="123">
        <f>$S$291*$H$291</f>
        <v>0</v>
      </c>
      <c r="AR291" s="71" t="s">
        <v>206</v>
      </c>
      <c r="AT291" s="71" t="s">
        <v>231</v>
      </c>
      <c r="AU291" s="71" t="s">
        <v>83</v>
      </c>
      <c r="AY291" s="6" t="s">
        <v>167</v>
      </c>
      <c r="BE291" s="124">
        <f>IF($N$291="základní",$J$291,0)</f>
        <v>0</v>
      </c>
      <c r="BF291" s="124">
        <f>IF($N$291="snížená",$J$291,0)</f>
        <v>0</v>
      </c>
      <c r="BG291" s="124">
        <f>IF($N$291="zákl. přenesená",$J$291,0)</f>
        <v>0</v>
      </c>
      <c r="BH291" s="124">
        <f>IF($N$291="sníž. přenesená",$J$291,0)</f>
        <v>0</v>
      </c>
      <c r="BI291" s="124">
        <f>IF($N$291="nulová",$J$291,0)</f>
        <v>0</v>
      </c>
      <c r="BJ291" s="71" t="s">
        <v>83</v>
      </c>
      <c r="BK291" s="124">
        <f>ROUND($I$291*$H$291,2)</f>
        <v>0</v>
      </c>
      <c r="BL291" s="71" t="s">
        <v>117</v>
      </c>
      <c r="BM291" s="71" t="s">
        <v>577</v>
      </c>
    </row>
    <row r="292" spans="2:47" s="6" customFormat="1" ht="16.5" customHeight="1">
      <c r="B292" s="22"/>
      <c r="D292" s="125" t="s">
        <v>174</v>
      </c>
      <c r="F292" s="126" t="s">
        <v>576</v>
      </c>
      <c r="L292" s="22"/>
      <c r="M292" s="48"/>
      <c r="T292" s="49"/>
      <c r="AT292" s="6" t="s">
        <v>174</v>
      </c>
      <c r="AU292" s="6" t="s">
        <v>83</v>
      </c>
    </row>
    <row r="293" spans="2:65" s="6" customFormat="1" ht="15.75" customHeight="1">
      <c r="B293" s="22"/>
      <c r="C293" s="134" t="s">
        <v>124</v>
      </c>
      <c r="D293" s="134" t="s">
        <v>231</v>
      </c>
      <c r="E293" s="135" t="s">
        <v>578</v>
      </c>
      <c r="F293" s="136" t="s">
        <v>579</v>
      </c>
      <c r="G293" s="137" t="s">
        <v>257</v>
      </c>
      <c r="H293" s="138">
        <v>1</v>
      </c>
      <c r="I293" s="139"/>
      <c r="J293" s="140">
        <f>ROUND($I$293*$H$293,2)</f>
        <v>0</v>
      </c>
      <c r="K293" s="136" t="s">
        <v>456</v>
      </c>
      <c r="L293" s="141"/>
      <c r="M293" s="142"/>
      <c r="N293" s="143" t="s">
        <v>45</v>
      </c>
      <c r="Q293" s="122">
        <v>0</v>
      </c>
      <c r="R293" s="122">
        <f>$Q$293*$H$293</f>
        <v>0</v>
      </c>
      <c r="S293" s="122">
        <v>0</v>
      </c>
      <c r="T293" s="123">
        <f>$S$293*$H$293</f>
        <v>0</v>
      </c>
      <c r="AR293" s="71" t="s">
        <v>206</v>
      </c>
      <c r="AT293" s="71" t="s">
        <v>231</v>
      </c>
      <c r="AU293" s="71" t="s">
        <v>83</v>
      </c>
      <c r="AY293" s="6" t="s">
        <v>167</v>
      </c>
      <c r="BE293" s="124">
        <f>IF($N$293="základní",$J$293,0)</f>
        <v>0</v>
      </c>
      <c r="BF293" s="124">
        <f>IF($N$293="snížená",$J$293,0)</f>
        <v>0</v>
      </c>
      <c r="BG293" s="124">
        <f>IF($N$293="zákl. přenesená",$J$293,0)</f>
        <v>0</v>
      </c>
      <c r="BH293" s="124">
        <f>IF($N$293="sníž. přenesená",$J$293,0)</f>
        <v>0</v>
      </c>
      <c r="BI293" s="124">
        <f>IF($N$293="nulová",$J$293,0)</f>
        <v>0</v>
      </c>
      <c r="BJ293" s="71" t="s">
        <v>83</v>
      </c>
      <c r="BK293" s="124">
        <f>ROUND($I$293*$H$293,2)</f>
        <v>0</v>
      </c>
      <c r="BL293" s="71" t="s">
        <v>117</v>
      </c>
      <c r="BM293" s="71" t="s">
        <v>580</v>
      </c>
    </row>
    <row r="294" spans="2:47" s="6" customFormat="1" ht="16.5" customHeight="1">
      <c r="B294" s="22"/>
      <c r="D294" s="125" t="s">
        <v>174</v>
      </c>
      <c r="F294" s="126" t="s">
        <v>579</v>
      </c>
      <c r="L294" s="22"/>
      <c r="M294" s="48"/>
      <c r="T294" s="49"/>
      <c r="AT294" s="6" t="s">
        <v>174</v>
      </c>
      <c r="AU294" s="6" t="s">
        <v>83</v>
      </c>
    </row>
    <row r="295" spans="2:65" s="6" customFormat="1" ht="15.75" customHeight="1">
      <c r="B295" s="22"/>
      <c r="C295" s="134" t="s">
        <v>581</v>
      </c>
      <c r="D295" s="134" t="s">
        <v>231</v>
      </c>
      <c r="E295" s="135" t="s">
        <v>582</v>
      </c>
      <c r="F295" s="136" t="s">
        <v>583</v>
      </c>
      <c r="G295" s="137" t="s">
        <v>257</v>
      </c>
      <c r="H295" s="138">
        <v>6</v>
      </c>
      <c r="I295" s="139"/>
      <c r="J295" s="140">
        <f>ROUND($I$295*$H$295,2)</f>
        <v>0</v>
      </c>
      <c r="K295" s="136" t="s">
        <v>456</v>
      </c>
      <c r="L295" s="141"/>
      <c r="M295" s="142"/>
      <c r="N295" s="143" t="s">
        <v>45</v>
      </c>
      <c r="Q295" s="122">
        <v>0</v>
      </c>
      <c r="R295" s="122">
        <f>$Q$295*$H$295</f>
        <v>0</v>
      </c>
      <c r="S295" s="122">
        <v>0</v>
      </c>
      <c r="T295" s="123">
        <f>$S$295*$H$295</f>
        <v>0</v>
      </c>
      <c r="AR295" s="71" t="s">
        <v>206</v>
      </c>
      <c r="AT295" s="71" t="s">
        <v>231</v>
      </c>
      <c r="AU295" s="71" t="s">
        <v>83</v>
      </c>
      <c r="AY295" s="6" t="s">
        <v>167</v>
      </c>
      <c r="BE295" s="124">
        <f>IF($N$295="základní",$J$295,0)</f>
        <v>0</v>
      </c>
      <c r="BF295" s="124">
        <f>IF($N$295="snížená",$J$295,0)</f>
        <v>0</v>
      </c>
      <c r="BG295" s="124">
        <f>IF($N$295="zákl. přenesená",$J$295,0)</f>
        <v>0</v>
      </c>
      <c r="BH295" s="124">
        <f>IF($N$295="sníž. přenesená",$J$295,0)</f>
        <v>0</v>
      </c>
      <c r="BI295" s="124">
        <f>IF($N$295="nulová",$J$295,0)</f>
        <v>0</v>
      </c>
      <c r="BJ295" s="71" t="s">
        <v>83</v>
      </c>
      <c r="BK295" s="124">
        <f>ROUND($I$295*$H$295,2)</f>
        <v>0</v>
      </c>
      <c r="BL295" s="71" t="s">
        <v>117</v>
      </c>
      <c r="BM295" s="71" t="s">
        <v>584</v>
      </c>
    </row>
    <row r="296" spans="2:47" s="6" customFormat="1" ht="16.5" customHeight="1">
      <c r="B296" s="22"/>
      <c r="D296" s="125" t="s">
        <v>174</v>
      </c>
      <c r="F296" s="126" t="s">
        <v>583</v>
      </c>
      <c r="L296" s="22"/>
      <c r="M296" s="48"/>
      <c r="T296" s="49"/>
      <c r="AT296" s="6" t="s">
        <v>174</v>
      </c>
      <c r="AU296" s="6" t="s">
        <v>83</v>
      </c>
    </row>
    <row r="297" spans="2:65" s="6" customFormat="1" ht="15.75" customHeight="1">
      <c r="B297" s="22"/>
      <c r="C297" s="134" t="s">
        <v>585</v>
      </c>
      <c r="D297" s="134" t="s">
        <v>231</v>
      </c>
      <c r="E297" s="135" t="s">
        <v>586</v>
      </c>
      <c r="F297" s="136" t="s">
        <v>587</v>
      </c>
      <c r="G297" s="137" t="s">
        <v>257</v>
      </c>
      <c r="H297" s="138">
        <v>2</v>
      </c>
      <c r="I297" s="139"/>
      <c r="J297" s="140">
        <f>ROUND($I$297*$H$297,2)</f>
        <v>0</v>
      </c>
      <c r="K297" s="136" t="s">
        <v>456</v>
      </c>
      <c r="L297" s="141"/>
      <c r="M297" s="142"/>
      <c r="N297" s="143" t="s">
        <v>45</v>
      </c>
      <c r="Q297" s="122">
        <v>0</v>
      </c>
      <c r="R297" s="122">
        <f>$Q$297*$H$297</f>
        <v>0</v>
      </c>
      <c r="S297" s="122">
        <v>0</v>
      </c>
      <c r="T297" s="123">
        <f>$S$297*$H$297</f>
        <v>0</v>
      </c>
      <c r="AR297" s="71" t="s">
        <v>206</v>
      </c>
      <c r="AT297" s="71" t="s">
        <v>231</v>
      </c>
      <c r="AU297" s="71" t="s">
        <v>83</v>
      </c>
      <c r="AY297" s="6" t="s">
        <v>167</v>
      </c>
      <c r="BE297" s="124">
        <f>IF($N$297="základní",$J$297,0)</f>
        <v>0</v>
      </c>
      <c r="BF297" s="124">
        <f>IF($N$297="snížená",$J$297,0)</f>
        <v>0</v>
      </c>
      <c r="BG297" s="124">
        <f>IF($N$297="zákl. přenesená",$J$297,0)</f>
        <v>0</v>
      </c>
      <c r="BH297" s="124">
        <f>IF($N$297="sníž. přenesená",$J$297,0)</f>
        <v>0</v>
      </c>
      <c r="BI297" s="124">
        <f>IF($N$297="nulová",$J$297,0)</f>
        <v>0</v>
      </c>
      <c r="BJ297" s="71" t="s">
        <v>83</v>
      </c>
      <c r="BK297" s="124">
        <f>ROUND($I$297*$H$297,2)</f>
        <v>0</v>
      </c>
      <c r="BL297" s="71" t="s">
        <v>117</v>
      </c>
      <c r="BM297" s="71" t="s">
        <v>588</v>
      </c>
    </row>
    <row r="298" spans="2:47" s="6" customFormat="1" ht="16.5" customHeight="1">
      <c r="B298" s="22"/>
      <c r="D298" s="125" t="s">
        <v>174</v>
      </c>
      <c r="F298" s="126" t="s">
        <v>587</v>
      </c>
      <c r="L298" s="22"/>
      <c r="M298" s="48"/>
      <c r="T298" s="49"/>
      <c r="AT298" s="6" t="s">
        <v>174</v>
      </c>
      <c r="AU298" s="6" t="s">
        <v>83</v>
      </c>
    </row>
    <row r="299" spans="2:65" s="6" customFormat="1" ht="15.75" customHeight="1">
      <c r="B299" s="22"/>
      <c r="C299" s="134" t="s">
        <v>589</v>
      </c>
      <c r="D299" s="134" t="s">
        <v>231</v>
      </c>
      <c r="E299" s="135" t="s">
        <v>590</v>
      </c>
      <c r="F299" s="136" t="s">
        <v>591</v>
      </c>
      <c r="G299" s="137" t="s">
        <v>257</v>
      </c>
      <c r="H299" s="138">
        <v>1</v>
      </c>
      <c r="I299" s="139"/>
      <c r="J299" s="140">
        <f>ROUND($I$299*$H$299,2)</f>
        <v>0</v>
      </c>
      <c r="K299" s="136" t="s">
        <v>456</v>
      </c>
      <c r="L299" s="141"/>
      <c r="M299" s="142"/>
      <c r="N299" s="143" t="s">
        <v>45</v>
      </c>
      <c r="Q299" s="122">
        <v>0</v>
      </c>
      <c r="R299" s="122">
        <f>$Q$299*$H$299</f>
        <v>0</v>
      </c>
      <c r="S299" s="122">
        <v>0</v>
      </c>
      <c r="T299" s="123">
        <f>$S$299*$H$299</f>
        <v>0</v>
      </c>
      <c r="AR299" s="71" t="s">
        <v>206</v>
      </c>
      <c r="AT299" s="71" t="s">
        <v>231</v>
      </c>
      <c r="AU299" s="71" t="s">
        <v>83</v>
      </c>
      <c r="AY299" s="6" t="s">
        <v>167</v>
      </c>
      <c r="BE299" s="124">
        <f>IF($N$299="základní",$J$299,0)</f>
        <v>0</v>
      </c>
      <c r="BF299" s="124">
        <f>IF($N$299="snížená",$J$299,0)</f>
        <v>0</v>
      </c>
      <c r="BG299" s="124">
        <f>IF($N$299="zákl. přenesená",$J$299,0)</f>
        <v>0</v>
      </c>
      <c r="BH299" s="124">
        <f>IF($N$299="sníž. přenesená",$J$299,0)</f>
        <v>0</v>
      </c>
      <c r="BI299" s="124">
        <f>IF($N$299="nulová",$J$299,0)</f>
        <v>0</v>
      </c>
      <c r="BJ299" s="71" t="s">
        <v>83</v>
      </c>
      <c r="BK299" s="124">
        <f>ROUND($I$299*$H$299,2)</f>
        <v>0</v>
      </c>
      <c r="BL299" s="71" t="s">
        <v>117</v>
      </c>
      <c r="BM299" s="71" t="s">
        <v>592</v>
      </c>
    </row>
    <row r="300" spans="2:47" s="6" customFormat="1" ht="16.5" customHeight="1">
      <c r="B300" s="22"/>
      <c r="D300" s="125" t="s">
        <v>174</v>
      </c>
      <c r="F300" s="126" t="s">
        <v>591</v>
      </c>
      <c r="L300" s="22"/>
      <c r="M300" s="48"/>
      <c r="T300" s="49"/>
      <c r="AT300" s="6" t="s">
        <v>174</v>
      </c>
      <c r="AU300" s="6" t="s">
        <v>83</v>
      </c>
    </row>
    <row r="301" spans="2:65" s="6" customFormat="1" ht="15.75" customHeight="1">
      <c r="B301" s="22"/>
      <c r="C301" s="134" t="s">
        <v>593</v>
      </c>
      <c r="D301" s="134" t="s">
        <v>231</v>
      </c>
      <c r="E301" s="135" t="s">
        <v>594</v>
      </c>
      <c r="F301" s="136" t="s">
        <v>595</v>
      </c>
      <c r="G301" s="137" t="s">
        <v>257</v>
      </c>
      <c r="H301" s="138">
        <v>13</v>
      </c>
      <c r="I301" s="139"/>
      <c r="J301" s="140">
        <f>ROUND($I$301*$H$301,2)</f>
        <v>0</v>
      </c>
      <c r="K301" s="136" t="s">
        <v>456</v>
      </c>
      <c r="L301" s="141"/>
      <c r="M301" s="142"/>
      <c r="N301" s="143" t="s">
        <v>45</v>
      </c>
      <c r="Q301" s="122">
        <v>0</v>
      </c>
      <c r="R301" s="122">
        <f>$Q$301*$H$301</f>
        <v>0</v>
      </c>
      <c r="S301" s="122">
        <v>0</v>
      </c>
      <c r="T301" s="123">
        <f>$S$301*$H$301</f>
        <v>0</v>
      </c>
      <c r="AR301" s="71" t="s">
        <v>206</v>
      </c>
      <c r="AT301" s="71" t="s">
        <v>231</v>
      </c>
      <c r="AU301" s="71" t="s">
        <v>83</v>
      </c>
      <c r="AY301" s="6" t="s">
        <v>167</v>
      </c>
      <c r="BE301" s="124">
        <f>IF($N$301="základní",$J$301,0)</f>
        <v>0</v>
      </c>
      <c r="BF301" s="124">
        <f>IF($N$301="snížená",$J$301,0)</f>
        <v>0</v>
      </c>
      <c r="BG301" s="124">
        <f>IF($N$301="zákl. přenesená",$J$301,0)</f>
        <v>0</v>
      </c>
      <c r="BH301" s="124">
        <f>IF($N$301="sníž. přenesená",$J$301,0)</f>
        <v>0</v>
      </c>
      <c r="BI301" s="124">
        <f>IF($N$301="nulová",$J$301,0)</f>
        <v>0</v>
      </c>
      <c r="BJ301" s="71" t="s">
        <v>83</v>
      </c>
      <c r="BK301" s="124">
        <f>ROUND($I$301*$H$301,2)</f>
        <v>0</v>
      </c>
      <c r="BL301" s="71" t="s">
        <v>117</v>
      </c>
      <c r="BM301" s="71" t="s">
        <v>596</v>
      </c>
    </row>
    <row r="302" spans="2:47" s="6" customFormat="1" ht="16.5" customHeight="1">
      <c r="B302" s="22"/>
      <c r="D302" s="125" t="s">
        <v>174</v>
      </c>
      <c r="F302" s="126" t="s">
        <v>595</v>
      </c>
      <c r="L302" s="22"/>
      <c r="M302" s="48"/>
      <c r="T302" s="49"/>
      <c r="AT302" s="6" t="s">
        <v>174</v>
      </c>
      <c r="AU302" s="6" t="s">
        <v>83</v>
      </c>
    </row>
    <row r="303" spans="2:65" s="6" customFormat="1" ht="15.75" customHeight="1">
      <c r="B303" s="22"/>
      <c r="C303" s="134" t="s">
        <v>597</v>
      </c>
      <c r="D303" s="134" t="s">
        <v>231</v>
      </c>
      <c r="E303" s="135" t="s">
        <v>598</v>
      </c>
      <c r="F303" s="136" t="s">
        <v>599</v>
      </c>
      <c r="G303" s="137" t="s">
        <v>257</v>
      </c>
      <c r="H303" s="138">
        <v>1</v>
      </c>
      <c r="I303" s="139"/>
      <c r="J303" s="140">
        <f>ROUND($I$303*$H$303,2)</f>
        <v>0</v>
      </c>
      <c r="K303" s="136" t="s">
        <v>456</v>
      </c>
      <c r="L303" s="141"/>
      <c r="M303" s="142"/>
      <c r="N303" s="143" t="s">
        <v>45</v>
      </c>
      <c r="Q303" s="122">
        <v>0</v>
      </c>
      <c r="R303" s="122">
        <f>$Q$303*$H$303</f>
        <v>0</v>
      </c>
      <c r="S303" s="122">
        <v>0</v>
      </c>
      <c r="T303" s="123">
        <f>$S$303*$H$303</f>
        <v>0</v>
      </c>
      <c r="AR303" s="71" t="s">
        <v>206</v>
      </c>
      <c r="AT303" s="71" t="s">
        <v>231</v>
      </c>
      <c r="AU303" s="71" t="s">
        <v>83</v>
      </c>
      <c r="AY303" s="6" t="s">
        <v>167</v>
      </c>
      <c r="BE303" s="124">
        <f>IF($N$303="základní",$J$303,0)</f>
        <v>0</v>
      </c>
      <c r="BF303" s="124">
        <f>IF($N$303="snížená",$J$303,0)</f>
        <v>0</v>
      </c>
      <c r="BG303" s="124">
        <f>IF($N$303="zákl. přenesená",$J$303,0)</f>
        <v>0</v>
      </c>
      <c r="BH303" s="124">
        <f>IF($N$303="sníž. přenesená",$J$303,0)</f>
        <v>0</v>
      </c>
      <c r="BI303" s="124">
        <f>IF($N$303="nulová",$J$303,0)</f>
        <v>0</v>
      </c>
      <c r="BJ303" s="71" t="s">
        <v>83</v>
      </c>
      <c r="BK303" s="124">
        <f>ROUND($I$303*$H$303,2)</f>
        <v>0</v>
      </c>
      <c r="BL303" s="71" t="s">
        <v>117</v>
      </c>
      <c r="BM303" s="71" t="s">
        <v>600</v>
      </c>
    </row>
    <row r="304" spans="2:47" s="6" customFormat="1" ht="16.5" customHeight="1">
      <c r="B304" s="22"/>
      <c r="D304" s="125" t="s">
        <v>174</v>
      </c>
      <c r="F304" s="126" t="s">
        <v>599</v>
      </c>
      <c r="L304" s="22"/>
      <c r="M304" s="48"/>
      <c r="T304" s="49"/>
      <c r="AT304" s="6" t="s">
        <v>174</v>
      </c>
      <c r="AU304" s="6" t="s">
        <v>83</v>
      </c>
    </row>
    <row r="305" spans="2:65" s="6" customFormat="1" ht="15.75" customHeight="1">
      <c r="B305" s="22"/>
      <c r="C305" s="134" t="s">
        <v>601</v>
      </c>
      <c r="D305" s="134" t="s">
        <v>231</v>
      </c>
      <c r="E305" s="135" t="s">
        <v>602</v>
      </c>
      <c r="F305" s="136" t="s">
        <v>603</v>
      </c>
      <c r="G305" s="137" t="s">
        <v>257</v>
      </c>
      <c r="H305" s="138">
        <v>50</v>
      </c>
      <c r="I305" s="139"/>
      <c r="J305" s="140">
        <f>ROUND($I$305*$H$305,2)</f>
        <v>0</v>
      </c>
      <c r="K305" s="136" t="s">
        <v>456</v>
      </c>
      <c r="L305" s="141"/>
      <c r="M305" s="142"/>
      <c r="N305" s="143" t="s">
        <v>45</v>
      </c>
      <c r="Q305" s="122">
        <v>0</v>
      </c>
      <c r="R305" s="122">
        <f>$Q$305*$H$305</f>
        <v>0</v>
      </c>
      <c r="S305" s="122">
        <v>0</v>
      </c>
      <c r="T305" s="123">
        <f>$S$305*$H$305</f>
        <v>0</v>
      </c>
      <c r="AR305" s="71" t="s">
        <v>206</v>
      </c>
      <c r="AT305" s="71" t="s">
        <v>231</v>
      </c>
      <c r="AU305" s="71" t="s">
        <v>83</v>
      </c>
      <c r="AY305" s="6" t="s">
        <v>167</v>
      </c>
      <c r="BE305" s="124">
        <f>IF($N$305="základní",$J$305,0)</f>
        <v>0</v>
      </c>
      <c r="BF305" s="124">
        <f>IF($N$305="snížená",$J$305,0)</f>
        <v>0</v>
      </c>
      <c r="BG305" s="124">
        <f>IF($N$305="zákl. přenesená",$J$305,0)</f>
        <v>0</v>
      </c>
      <c r="BH305" s="124">
        <f>IF($N$305="sníž. přenesená",$J$305,0)</f>
        <v>0</v>
      </c>
      <c r="BI305" s="124">
        <f>IF($N$305="nulová",$J$305,0)</f>
        <v>0</v>
      </c>
      <c r="BJ305" s="71" t="s">
        <v>83</v>
      </c>
      <c r="BK305" s="124">
        <f>ROUND($I$305*$H$305,2)</f>
        <v>0</v>
      </c>
      <c r="BL305" s="71" t="s">
        <v>117</v>
      </c>
      <c r="BM305" s="71" t="s">
        <v>604</v>
      </c>
    </row>
    <row r="306" spans="2:47" s="6" customFormat="1" ht="16.5" customHeight="1">
      <c r="B306" s="22"/>
      <c r="D306" s="125" t="s">
        <v>174</v>
      </c>
      <c r="F306" s="126" t="s">
        <v>603</v>
      </c>
      <c r="L306" s="22"/>
      <c r="M306" s="48"/>
      <c r="T306" s="49"/>
      <c r="AT306" s="6" t="s">
        <v>174</v>
      </c>
      <c r="AU306" s="6" t="s">
        <v>83</v>
      </c>
    </row>
    <row r="307" spans="2:65" s="6" customFormat="1" ht="15.75" customHeight="1">
      <c r="B307" s="22"/>
      <c r="C307" s="134" t="s">
        <v>605</v>
      </c>
      <c r="D307" s="134" t="s">
        <v>231</v>
      </c>
      <c r="E307" s="135" t="s">
        <v>606</v>
      </c>
      <c r="F307" s="136" t="s">
        <v>607</v>
      </c>
      <c r="G307" s="137" t="s">
        <v>257</v>
      </c>
      <c r="H307" s="138">
        <v>20</v>
      </c>
      <c r="I307" s="139"/>
      <c r="J307" s="140">
        <f>ROUND($I$307*$H$307,2)</f>
        <v>0</v>
      </c>
      <c r="K307" s="136" t="s">
        <v>456</v>
      </c>
      <c r="L307" s="141"/>
      <c r="M307" s="142"/>
      <c r="N307" s="143" t="s">
        <v>45</v>
      </c>
      <c r="Q307" s="122">
        <v>0</v>
      </c>
      <c r="R307" s="122">
        <f>$Q$307*$H$307</f>
        <v>0</v>
      </c>
      <c r="S307" s="122">
        <v>0</v>
      </c>
      <c r="T307" s="123">
        <f>$S$307*$H$307</f>
        <v>0</v>
      </c>
      <c r="AR307" s="71" t="s">
        <v>206</v>
      </c>
      <c r="AT307" s="71" t="s">
        <v>231</v>
      </c>
      <c r="AU307" s="71" t="s">
        <v>83</v>
      </c>
      <c r="AY307" s="6" t="s">
        <v>167</v>
      </c>
      <c r="BE307" s="124">
        <f>IF($N$307="základní",$J$307,0)</f>
        <v>0</v>
      </c>
      <c r="BF307" s="124">
        <f>IF($N$307="snížená",$J$307,0)</f>
        <v>0</v>
      </c>
      <c r="BG307" s="124">
        <f>IF($N$307="zákl. přenesená",$J$307,0)</f>
        <v>0</v>
      </c>
      <c r="BH307" s="124">
        <f>IF($N$307="sníž. přenesená",$J$307,0)</f>
        <v>0</v>
      </c>
      <c r="BI307" s="124">
        <f>IF($N$307="nulová",$J$307,0)</f>
        <v>0</v>
      </c>
      <c r="BJ307" s="71" t="s">
        <v>83</v>
      </c>
      <c r="BK307" s="124">
        <f>ROUND($I$307*$H$307,2)</f>
        <v>0</v>
      </c>
      <c r="BL307" s="71" t="s">
        <v>117</v>
      </c>
      <c r="BM307" s="71" t="s">
        <v>608</v>
      </c>
    </row>
    <row r="308" spans="2:47" s="6" customFormat="1" ht="16.5" customHeight="1">
      <c r="B308" s="22"/>
      <c r="D308" s="125" t="s">
        <v>174</v>
      </c>
      <c r="F308" s="126" t="s">
        <v>607</v>
      </c>
      <c r="L308" s="22"/>
      <c r="M308" s="48"/>
      <c r="T308" s="49"/>
      <c r="AT308" s="6" t="s">
        <v>174</v>
      </c>
      <c r="AU308" s="6" t="s">
        <v>83</v>
      </c>
    </row>
    <row r="309" spans="2:65" s="6" customFormat="1" ht="15.75" customHeight="1">
      <c r="B309" s="22"/>
      <c r="C309" s="134" t="s">
        <v>609</v>
      </c>
      <c r="D309" s="134" t="s">
        <v>231</v>
      </c>
      <c r="E309" s="135" t="s">
        <v>610</v>
      </c>
      <c r="F309" s="136" t="s">
        <v>611</v>
      </c>
      <c r="G309" s="137" t="s">
        <v>257</v>
      </c>
      <c r="H309" s="138">
        <v>70</v>
      </c>
      <c r="I309" s="139"/>
      <c r="J309" s="140">
        <f>ROUND($I$309*$H$309,2)</f>
        <v>0</v>
      </c>
      <c r="K309" s="136" t="s">
        <v>456</v>
      </c>
      <c r="L309" s="141"/>
      <c r="M309" s="142"/>
      <c r="N309" s="143" t="s">
        <v>45</v>
      </c>
      <c r="Q309" s="122">
        <v>0</v>
      </c>
      <c r="R309" s="122">
        <f>$Q$309*$H$309</f>
        <v>0</v>
      </c>
      <c r="S309" s="122">
        <v>0</v>
      </c>
      <c r="T309" s="123">
        <f>$S$309*$H$309</f>
        <v>0</v>
      </c>
      <c r="AR309" s="71" t="s">
        <v>206</v>
      </c>
      <c r="AT309" s="71" t="s">
        <v>231</v>
      </c>
      <c r="AU309" s="71" t="s">
        <v>83</v>
      </c>
      <c r="AY309" s="6" t="s">
        <v>167</v>
      </c>
      <c r="BE309" s="124">
        <f>IF($N$309="základní",$J$309,0)</f>
        <v>0</v>
      </c>
      <c r="BF309" s="124">
        <f>IF($N$309="snížená",$J$309,0)</f>
        <v>0</v>
      </c>
      <c r="BG309" s="124">
        <f>IF($N$309="zákl. přenesená",$J$309,0)</f>
        <v>0</v>
      </c>
      <c r="BH309" s="124">
        <f>IF($N$309="sníž. přenesená",$J$309,0)</f>
        <v>0</v>
      </c>
      <c r="BI309" s="124">
        <f>IF($N$309="nulová",$J$309,0)</f>
        <v>0</v>
      </c>
      <c r="BJ309" s="71" t="s">
        <v>83</v>
      </c>
      <c r="BK309" s="124">
        <f>ROUND($I$309*$H$309,2)</f>
        <v>0</v>
      </c>
      <c r="BL309" s="71" t="s">
        <v>117</v>
      </c>
      <c r="BM309" s="71" t="s">
        <v>612</v>
      </c>
    </row>
    <row r="310" spans="2:47" s="6" customFormat="1" ht="16.5" customHeight="1">
      <c r="B310" s="22"/>
      <c r="D310" s="125" t="s">
        <v>174</v>
      </c>
      <c r="F310" s="126" t="s">
        <v>611</v>
      </c>
      <c r="L310" s="22"/>
      <c r="M310" s="48"/>
      <c r="T310" s="49"/>
      <c r="AT310" s="6" t="s">
        <v>174</v>
      </c>
      <c r="AU310" s="6" t="s">
        <v>83</v>
      </c>
    </row>
    <row r="311" spans="2:65" s="6" customFormat="1" ht="15.75" customHeight="1">
      <c r="B311" s="22"/>
      <c r="C311" s="134" t="s">
        <v>613</v>
      </c>
      <c r="D311" s="134" t="s">
        <v>231</v>
      </c>
      <c r="E311" s="135" t="s">
        <v>614</v>
      </c>
      <c r="F311" s="136" t="s">
        <v>615</v>
      </c>
      <c r="G311" s="137" t="s">
        <v>257</v>
      </c>
      <c r="H311" s="138">
        <v>50</v>
      </c>
      <c r="I311" s="139"/>
      <c r="J311" s="140">
        <f>ROUND($I$311*$H$311,2)</f>
        <v>0</v>
      </c>
      <c r="K311" s="136" t="s">
        <v>456</v>
      </c>
      <c r="L311" s="141"/>
      <c r="M311" s="142"/>
      <c r="N311" s="143" t="s">
        <v>45</v>
      </c>
      <c r="Q311" s="122">
        <v>0</v>
      </c>
      <c r="R311" s="122">
        <f>$Q$311*$H$311</f>
        <v>0</v>
      </c>
      <c r="S311" s="122">
        <v>0</v>
      </c>
      <c r="T311" s="123">
        <f>$S$311*$H$311</f>
        <v>0</v>
      </c>
      <c r="AR311" s="71" t="s">
        <v>206</v>
      </c>
      <c r="AT311" s="71" t="s">
        <v>231</v>
      </c>
      <c r="AU311" s="71" t="s">
        <v>83</v>
      </c>
      <c r="AY311" s="6" t="s">
        <v>167</v>
      </c>
      <c r="BE311" s="124">
        <f>IF($N$311="základní",$J$311,0)</f>
        <v>0</v>
      </c>
      <c r="BF311" s="124">
        <f>IF($N$311="snížená",$J$311,0)</f>
        <v>0</v>
      </c>
      <c r="BG311" s="124">
        <f>IF($N$311="zákl. přenesená",$J$311,0)</f>
        <v>0</v>
      </c>
      <c r="BH311" s="124">
        <f>IF($N$311="sníž. přenesená",$J$311,0)</f>
        <v>0</v>
      </c>
      <c r="BI311" s="124">
        <f>IF($N$311="nulová",$J$311,0)</f>
        <v>0</v>
      </c>
      <c r="BJ311" s="71" t="s">
        <v>83</v>
      </c>
      <c r="BK311" s="124">
        <f>ROUND($I$311*$H$311,2)</f>
        <v>0</v>
      </c>
      <c r="BL311" s="71" t="s">
        <v>117</v>
      </c>
      <c r="BM311" s="71" t="s">
        <v>616</v>
      </c>
    </row>
    <row r="312" spans="2:47" s="6" customFormat="1" ht="16.5" customHeight="1">
      <c r="B312" s="22"/>
      <c r="D312" s="125" t="s">
        <v>174</v>
      </c>
      <c r="F312" s="126" t="s">
        <v>615</v>
      </c>
      <c r="L312" s="22"/>
      <c r="M312" s="48"/>
      <c r="T312" s="49"/>
      <c r="AT312" s="6" t="s">
        <v>174</v>
      </c>
      <c r="AU312" s="6" t="s">
        <v>83</v>
      </c>
    </row>
    <row r="313" spans="2:65" s="6" customFormat="1" ht="15.75" customHeight="1">
      <c r="B313" s="22"/>
      <c r="C313" s="134" t="s">
        <v>617</v>
      </c>
      <c r="D313" s="134" t="s">
        <v>231</v>
      </c>
      <c r="E313" s="135" t="s">
        <v>618</v>
      </c>
      <c r="F313" s="136" t="s">
        <v>619</v>
      </c>
      <c r="G313" s="137" t="s">
        <v>257</v>
      </c>
      <c r="H313" s="138">
        <v>115</v>
      </c>
      <c r="I313" s="139"/>
      <c r="J313" s="140">
        <f>ROUND($I$313*$H$313,2)</f>
        <v>0</v>
      </c>
      <c r="K313" s="136" t="s">
        <v>456</v>
      </c>
      <c r="L313" s="141"/>
      <c r="M313" s="142"/>
      <c r="N313" s="143" t="s">
        <v>45</v>
      </c>
      <c r="Q313" s="122">
        <v>0</v>
      </c>
      <c r="R313" s="122">
        <f>$Q$313*$H$313</f>
        <v>0</v>
      </c>
      <c r="S313" s="122">
        <v>0</v>
      </c>
      <c r="T313" s="123">
        <f>$S$313*$H$313</f>
        <v>0</v>
      </c>
      <c r="AR313" s="71" t="s">
        <v>206</v>
      </c>
      <c r="AT313" s="71" t="s">
        <v>231</v>
      </c>
      <c r="AU313" s="71" t="s">
        <v>83</v>
      </c>
      <c r="AY313" s="6" t="s">
        <v>167</v>
      </c>
      <c r="BE313" s="124">
        <f>IF($N$313="základní",$J$313,0)</f>
        <v>0</v>
      </c>
      <c r="BF313" s="124">
        <f>IF($N$313="snížená",$J$313,0)</f>
        <v>0</v>
      </c>
      <c r="BG313" s="124">
        <f>IF($N$313="zákl. přenesená",$J$313,0)</f>
        <v>0</v>
      </c>
      <c r="BH313" s="124">
        <f>IF($N$313="sníž. přenesená",$J$313,0)</f>
        <v>0</v>
      </c>
      <c r="BI313" s="124">
        <f>IF($N$313="nulová",$J$313,0)</f>
        <v>0</v>
      </c>
      <c r="BJ313" s="71" t="s">
        <v>83</v>
      </c>
      <c r="BK313" s="124">
        <f>ROUND($I$313*$H$313,2)</f>
        <v>0</v>
      </c>
      <c r="BL313" s="71" t="s">
        <v>117</v>
      </c>
      <c r="BM313" s="71" t="s">
        <v>620</v>
      </c>
    </row>
    <row r="314" spans="2:47" s="6" customFormat="1" ht="16.5" customHeight="1">
      <c r="B314" s="22"/>
      <c r="D314" s="125" t="s">
        <v>174</v>
      </c>
      <c r="F314" s="126" t="s">
        <v>619</v>
      </c>
      <c r="L314" s="22"/>
      <c r="M314" s="48"/>
      <c r="T314" s="49"/>
      <c r="AT314" s="6" t="s">
        <v>174</v>
      </c>
      <c r="AU314" s="6" t="s">
        <v>83</v>
      </c>
    </row>
    <row r="315" spans="2:65" s="6" customFormat="1" ht="15.75" customHeight="1">
      <c r="B315" s="22"/>
      <c r="C315" s="134" t="s">
        <v>621</v>
      </c>
      <c r="D315" s="134" t="s">
        <v>231</v>
      </c>
      <c r="E315" s="135" t="s">
        <v>622</v>
      </c>
      <c r="F315" s="136" t="s">
        <v>623</v>
      </c>
      <c r="G315" s="137" t="s">
        <v>257</v>
      </c>
      <c r="H315" s="138">
        <v>35</v>
      </c>
      <c r="I315" s="139"/>
      <c r="J315" s="140">
        <f>ROUND($I$315*$H$315,2)</f>
        <v>0</v>
      </c>
      <c r="K315" s="136" t="s">
        <v>456</v>
      </c>
      <c r="L315" s="141"/>
      <c r="M315" s="142"/>
      <c r="N315" s="143" t="s">
        <v>45</v>
      </c>
      <c r="Q315" s="122">
        <v>0</v>
      </c>
      <c r="R315" s="122">
        <f>$Q$315*$H$315</f>
        <v>0</v>
      </c>
      <c r="S315" s="122">
        <v>0</v>
      </c>
      <c r="T315" s="123">
        <f>$S$315*$H$315</f>
        <v>0</v>
      </c>
      <c r="AR315" s="71" t="s">
        <v>206</v>
      </c>
      <c r="AT315" s="71" t="s">
        <v>231</v>
      </c>
      <c r="AU315" s="71" t="s">
        <v>83</v>
      </c>
      <c r="AY315" s="6" t="s">
        <v>167</v>
      </c>
      <c r="BE315" s="124">
        <f>IF($N$315="základní",$J$315,0)</f>
        <v>0</v>
      </c>
      <c r="BF315" s="124">
        <f>IF($N$315="snížená",$J$315,0)</f>
        <v>0</v>
      </c>
      <c r="BG315" s="124">
        <f>IF($N$315="zákl. přenesená",$J$315,0)</f>
        <v>0</v>
      </c>
      <c r="BH315" s="124">
        <f>IF($N$315="sníž. přenesená",$J$315,0)</f>
        <v>0</v>
      </c>
      <c r="BI315" s="124">
        <f>IF($N$315="nulová",$J$315,0)</f>
        <v>0</v>
      </c>
      <c r="BJ315" s="71" t="s">
        <v>83</v>
      </c>
      <c r="BK315" s="124">
        <f>ROUND($I$315*$H$315,2)</f>
        <v>0</v>
      </c>
      <c r="BL315" s="71" t="s">
        <v>117</v>
      </c>
      <c r="BM315" s="71" t="s">
        <v>624</v>
      </c>
    </row>
    <row r="316" spans="2:47" s="6" customFormat="1" ht="16.5" customHeight="1">
      <c r="B316" s="22"/>
      <c r="D316" s="125" t="s">
        <v>174</v>
      </c>
      <c r="F316" s="126" t="s">
        <v>623</v>
      </c>
      <c r="L316" s="22"/>
      <c r="M316" s="48"/>
      <c r="T316" s="49"/>
      <c r="AT316" s="6" t="s">
        <v>174</v>
      </c>
      <c r="AU316" s="6" t="s">
        <v>83</v>
      </c>
    </row>
    <row r="317" spans="2:65" s="6" customFormat="1" ht="15.75" customHeight="1">
      <c r="B317" s="22"/>
      <c r="C317" s="134" t="s">
        <v>625</v>
      </c>
      <c r="D317" s="134" t="s">
        <v>231</v>
      </c>
      <c r="E317" s="135" t="s">
        <v>626</v>
      </c>
      <c r="F317" s="136" t="s">
        <v>627</v>
      </c>
      <c r="G317" s="137" t="s">
        <v>257</v>
      </c>
      <c r="H317" s="138">
        <v>65</v>
      </c>
      <c r="I317" s="139"/>
      <c r="J317" s="140">
        <f>ROUND($I$317*$H$317,2)</f>
        <v>0</v>
      </c>
      <c r="K317" s="136" t="s">
        <v>456</v>
      </c>
      <c r="L317" s="141"/>
      <c r="M317" s="142"/>
      <c r="N317" s="143" t="s">
        <v>45</v>
      </c>
      <c r="Q317" s="122">
        <v>0</v>
      </c>
      <c r="R317" s="122">
        <f>$Q$317*$H$317</f>
        <v>0</v>
      </c>
      <c r="S317" s="122">
        <v>0</v>
      </c>
      <c r="T317" s="123">
        <f>$S$317*$H$317</f>
        <v>0</v>
      </c>
      <c r="AR317" s="71" t="s">
        <v>206</v>
      </c>
      <c r="AT317" s="71" t="s">
        <v>231</v>
      </c>
      <c r="AU317" s="71" t="s">
        <v>83</v>
      </c>
      <c r="AY317" s="6" t="s">
        <v>167</v>
      </c>
      <c r="BE317" s="124">
        <f>IF($N$317="základní",$J$317,0)</f>
        <v>0</v>
      </c>
      <c r="BF317" s="124">
        <f>IF($N$317="snížená",$J$317,0)</f>
        <v>0</v>
      </c>
      <c r="BG317" s="124">
        <f>IF($N$317="zákl. přenesená",$J$317,0)</f>
        <v>0</v>
      </c>
      <c r="BH317" s="124">
        <f>IF($N$317="sníž. přenesená",$J$317,0)</f>
        <v>0</v>
      </c>
      <c r="BI317" s="124">
        <f>IF($N$317="nulová",$J$317,0)</f>
        <v>0</v>
      </c>
      <c r="BJ317" s="71" t="s">
        <v>83</v>
      </c>
      <c r="BK317" s="124">
        <f>ROUND($I$317*$H$317,2)</f>
        <v>0</v>
      </c>
      <c r="BL317" s="71" t="s">
        <v>117</v>
      </c>
      <c r="BM317" s="71" t="s">
        <v>628</v>
      </c>
    </row>
    <row r="318" spans="2:47" s="6" customFormat="1" ht="16.5" customHeight="1">
      <c r="B318" s="22"/>
      <c r="D318" s="125" t="s">
        <v>174</v>
      </c>
      <c r="F318" s="126" t="s">
        <v>627</v>
      </c>
      <c r="L318" s="22"/>
      <c r="M318" s="48"/>
      <c r="T318" s="49"/>
      <c r="AT318" s="6" t="s">
        <v>174</v>
      </c>
      <c r="AU318" s="6" t="s">
        <v>83</v>
      </c>
    </row>
    <row r="319" spans="2:65" s="6" customFormat="1" ht="15.75" customHeight="1">
      <c r="B319" s="22"/>
      <c r="C319" s="134" t="s">
        <v>629</v>
      </c>
      <c r="D319" s="134" t="s">
        <v>231</v>
      </c>
      <c r="E319" s="135" t="s">
        <v>630</v>
      </c>
      <c r="F319" s="136" t="s">
        <v>631</v>
      </c>
      <c r="G319" s="137" t="s">
        <v>257</v>
      </c>
      <c r="H319" s="138">
        <v>445</v>
      </c>
      <c r="I319" s="139"/>
      <c r="J319" s="140">
        <f>ROUND($I$319*$H$319,2)</f>
        <v>0</v>
      </c>
      <c r="K319" s="136" t="s">
        <v>456</v>
      </c>
      <c r="L319" s="141"/>
      <c r="M319" s="142"/>
      <c r="N319" s="143" t="s">
        <v>45</v>
      </c>
      <c r="Q319" s="122">
        <v>0</v>
      </c>
      <c r="R319" s="122">
        <f>$Q$319*$H$319</f>
        <v>0</v>
      </c>
      <c r="S319" s="122">
        <v>0</v>
      </c>
      <c r="T319" s="123">
        <f>$S$319*$H$319</f>
        <v>0</v>
      </c>
      <c r="AR319" s="71" t="s">
        <v>206</v>
      </c>
      <c r="AT319" s="71" t="s">
        <v>231</v>
      </c>
      <c r="AU319" s="71" t="s">
        <v>83</v>
      </c>
      <c r="AY319" s="6" t="s">
        <v>167</v>
      </c>
      <c r="BE319" s="124">
        <f>IF($N$319="základní",$J$319,0)</f>
        <v>0</v>
      </c>
      <c r="BF319" s="124">
        <f>IF($N$319="snížená",$J$319,0)</f>
        <v>0</v>
      </c>
      <c r="BG319" s="124">
        <f>IF($N$319="zákl. přenesená",$J$319,0)</f>
        <v>0</v>
      </c>
      <c r="BH319" s="124">
        <f>IF($N$319="sníž. přenesená",$J$319,0)</f>
        <v>0</v>
      </c>
      <c r="BI319" s="124">
        <f>IF($N$319="nulová",$J$319,0)</f>
        <v>0</v>
      </c>
      <c r="BJ319" s="71" t="s">
        <v>83</v>
      </c>
      <c r="BK319" s="124">
        <f>ROUND($I$319*$H$319,2)</f>
        <v>0</v>
      </c>
      <c r="BL319" s="71" t="s">
        <v>117</v>
      </c>
      <c r="BM319" s="71" t="s">
        <v>632</v>
      </c>
    </row>
    <row r="320" spans="2:47" s="6" customFormat="1" ht="16.5" customHeight="1">
      <c r="B320" s="22"/>
      <c r="D320" s="125" t="s">
        <v>174</v>
      </c>
      <c r="F320" s="126" t="s">
        <v>631</v>
      </c>
      <c r="L320" s="22"/>
      <c r="M320" s="48"/>
      <c r="T320" s="49"/>
      <c r="AT320" s="6" t="s">
        <v>174</v>
      </c>
      <c r="AU320" s="6" t="s">
        <v>83</v>
      </c>
    </row>
    <row r="321" spans="2:65" s="6" customFormat="1" ht="15.75" customHeight="1">
      <c r="B321" s="22"/>
      <c r="C321" s="134" t="s">
        <v>633</v>
      </c>
      <c r="D321" s="134" t="s">
        <v>231</v>
      </c>
      <c r="E321" s="135" t="s">
        <v>634</v>
      </c>
      <c r="F321" s="136" t="s">
        <v>635</v>
      </c>
      <c r="G321" s="137" t="s">
        <v>257</v>
      </c>
      <c r="H321" s="138">
        <v>25</v>
      </c>
      <c r="I321" s="139"/>
      <c r="J321" s="140">
        <f>ROUND($I$321*$H$321,2)</f>
        <v>0</v>
      </c>
      <c r="K321" s="136" t="s">
        <v>456</v>
      </c>
      <c r="L321" s="141"/>
      <c r="M321" s="142"/>
      <c r="N321" s="143" t="s">
        <v>45</v>
      </c>
      <c r="Q321" s="122">
        <v>0</v>
      </c>
      <c r="R321" s="122">
        <f>$Q$321*$H$321</f>
        <v>0</v>
      </c>
      <c r="S321" s="122">
        <v>0</v>
      </c>
      <c r="T321" s="123">
        <f>$S$321*$H$321</f>
        <v>0</v>
      </c>
      <c r="AR321" s="71" t="s">
        <v>206</v>
      </c>
      <c r="AT321" s="71" t="s">
        <v>231</v>
      </c>
      <c r="AU321" s="71" t="s">
        <v>83</v>
      </c>
      <c r="AY321" s="6" t="s">
        <v>167</v>
      </c>
      <c r="BE321" s="124">
        <f>IF($N$321="základní",$J$321,0)</f>
        <v>0</v>
      </c>
      <c r="BF321" s="124">
        <f>IF($N$321="snížená",$J$321,0)</f>
        <v>0</v>
      </c>
      <c r="BG321" s="124">
        <f>IF($N$321="zákl. přenesená",$J$321,0)</f>
        <v>0</v>
      </c>
      <c r="BH321" s="124">
        <f>IF($N$321="sníž. přenesená",$J$321,0)</f>
        <v>0</v>
      </c>
      <c r="BI321" s="124">
        <f>IF($N$321="nulová",$J$321,0)</f>
        <v>0</v>
      </c>
      <c r="BJ321" s="71" t="s">
        <v>83</v>
      </c>
      <c r="BK321" s="124">
        <f>ROUND($I$321*$H$321,2)</f>
        <v>0</v>
      </c>
      <c r="BL321" s="71" t="s">
        <v>117</v>
      </c>
      <c r="BM321" s="71" t="s">
        <v>636</v>
      </c>
    </row>
    <row r="322" spans="2:47" s="6" customFormat="1" ht="16.5" customHeight="1">
      <c r="B322" s="22"/>
      <c r="D322" s="125" t="s">
        <v>174</v>
      </c>
      <c r="F322" s="126" t="s">
        <v>635</v>
      </c>
      <c r="L322" s="22"/>
      <c r="M322" s="48"/>
      <c r="T322" s="49"/>
      <c r="AT322" s="6" t="s">
        <v>174</v>
      </c>
      <c r="AU322" s="6" t="s">
        <v>83</v>
      </c>
    </row>
    <row r="323" spans="2:65" s="6" customFormat="1" ht="15.75" customHeight="1">
      <c r="B323" s="22"/>
      <c r="C323" s="134" t="s">
        <v>637</v>
      </c>
      <c r="D323" s="134" t="s">
        <v>231</v>
      </c>
      <c r="E323" s="135" t="s">
        <v>638</v>
      </c>
      <c r="F323" s="136" t="s">
        <v>639</v>
      </c>
      <c r="G323" s="137" t="s">
        <v>257</v>
      </c>
      <c r="H323" s="138">
        <v>25</v>
      </c>
      <c r="I323" s="139"/>
      <c r="J323" s="140">
        <f>ROUND($I$323*$H$323,2)</f>
        <v>0</v>
      </c>
      <c r="K323" s="136" t="s">
        <v>456</v>
      </c>
      <c r="L323" s="141"/>
      <c r="M323" s="142"/>
      <c r="N323" s="143" t="s">
        <v>45</v>
      </c>
      <c r="Q323" s="122">
        <v>0</v>
      </c>
      <c r="R323" s="122">
        <f>$Q$323*$H$323</f>
        <v>0</v>
      </c>
      <c r="S323" s="122">
        <v>0</v>
      </c>
      <c r="T323" s="123">
        <f>$S$323*$H$323</f>
        <v>0</v>
      </c>
      <c r="AR323" s="71" t="s">
        <v>206</v>
      </c>
      <c r="AT323" s="71" t="s">
        <v>231</v>
      </c>
      <c r="AU323" s="71" t="s">
        <v>83</v>
      </c>
      <c r="AY323" s="6" t="s">
        <v>167</v>
      </c>
      <c r="BE323" s="124">
        <f>IF($N$323="základní",$J$323,0)</f>
        <v>0</v>
      </c>
      <c r="BF323" s="124">
        <f>IF($N$323="snížená",$J$323,0)</f>
        <v>0</v>
      </c>
      <c r="BG323" s="124">
        <f>IF($N$323="zákl. přenesená",$J$323,0)</f>
        <v>0</v>
      </c>
      <c r="BH323" s="124">
        <f>IF($N$323="sníž. přenesená",$J$323,0)</f>
        <v>0</v>
      </c>
      <c r="BI323" s="124">
        <f>IF($N$323="nulová",$J$323,0)</f>
        <v>0</v>
      </c>
      <c r="BJ323" s="71" t="s">
        <v>83</v>
      </c>
      <c r="BK323" s="124">
        <f>ROUND($I$323*$H$323,2)</f>
        <v>0</v>
      </c>
      <c r="BL323" s="71" t="s">
        <v>117</v>
      </c>
      <c r="BM323" s="71" t="s">
        <v>640</v>
      </c>
    </row>
    <row r="324" spans="2:47" s="6" customFormat="1" ht="16.5" customHeight="1">
      <c r="B324" s="22"/>
      <c r="D324" s="125" t="s">
        <v>174</v>
      </c>
      <c r="F324" s="126" t="s">
        <v>639</v>
      </c>
      <c r="L324" s="22"/>
      <c r="M324" s="48"/>
      <c r="T324" s="49"/>
      <c r="AT324" s="6" t="s">
        <v>174</v>
      </c>
      <c r="AU324" s="6" t="s">
        <v>83</v>
      </c>
    </row>
    <row r="325" spans="2:65" s="6" customFormat="1" ht="15.75" customHeight="1">
      <c r="B325" s="22"/>
      <c r="C325" s="134" t="s">
        <v>641</v>
      </c>
      <c r="D325" s="134" t="s">
        <v>231</v>
      </c>
      <c r="E325" s="135" t="s">
        <v>642</v>
      </c>
      <c r="F325" s="136" t="s">
        <v>643</v>
      </c>
      <c r="G325" s="137" t="s">
        <v>257</v>
      </c>
      <c r="H325" s="138">
        <v>25</v>
      </c>
      <c r="I325" s="139"/>
      <c r="J325" s="140">
        <f>ROUND($I$325*$H$325,2)</f>
        <v>0</v>
      </c>
      <c r="K325" s="136" t="s">
        <v>456</v>
      </c>
      <c r="L325" s="141"/>
      <c r="M325" s="142"/>
      <c r="N325" s="143" t="s">
        <v>45</v>
      </c>
      <c r="Q325" s="122">
        <v>0</v>
      </c>
      <c r="R325" s="122">
        <f>$Q$325*$H$325</f>
        <v>0</v>
      </c>
      <c r="S325" s="122">
        <v>0</v>
      </c>
      <c r="T325" s="123">
        <f>$S$325*$H$325</f>
        <v>0</v>
      </c>
      <c r="AR325" s="71" t="s">
        <v>206</v>
      </c>
      <c r="AT325" s="71" t="s">
        <v>231</v>
      </c>
      <c r="AU325" s="71" t="s">
        <v>83</v>
      </c>
      <c r="AY325" s="6" t="s">
        <v>167</v>
      </c>
      <c r="BE325" s="124">
        <f>IF($N$325="základní",$J$325,0)</f>
        <v>0</v>
      </c>
      <c r="BF325" s="124">
        <f>IF($N$325="snížená",$J$325,0)</f>
        <v>0</v>
      </c>
      <c r="BG325" s="124">
        <f>IF($N$325="zákl. přenesená",$J$325,0)</f>
        <v>0</v>
      </c>
      <c r="BH325" s="124">
        <f>IF($N$325="sníž. přenesená",$J$325,0)</f>
        <v>0</v>
      </c>
      <c r="BI325" s="124">
        <f>IF($N$325="nulová",$J$325,0)</f>
        <v>0</v>
      </c>
      <c r="BJ325" s="71" t="s">
        <v>83</v>
      </c>
      <c r="BK325" s="124">
        <f>ROUND($I$325*$H$325,2)</f>
        <v>0</v>
      </c>
      <c r="BL325" s="71" t="s">
        <v>117</v>
      </c>
      <c r="BM325" s="71" t="s">
        <v>644</v>
      </c>
    </row>
    <row r="326" spans="2:47" s="6" customFormat="1" ht="16.5" customHeight="1">
      <c r="B326" s="22"/>
      <c r="D326" s="125" t="s">
        <v>174</v>
      </c>
      <c r="F326" s="126" t="s">
        <v>643</v>
      </c>
      <c r="L326" s="22"/>
      <c r="M326" s="48"/>
      <c r="T326" s="49"/>
      <c r="AT326" s="6" t="s">
        <v>174</v>
      </c>
      <c r="AU326" s="6" t="s">
        <v>83</v>
      </c>
    </row>
    <row r="327" spans="2:65" s="6" customFormat="1" ht="15.75" customHeight="1">
      <c r="B327" s="22"/>
      <c r="C327" s="134" t="s">
        <v>645</v>
      </c>
      <c r="D327" s="134" t="s">
        <v>231</v>
      </c>
      <c r="E327" s="135" t="s">
        <v>646</v>
      </c>
      <c r="F327" s="136" t="s">
        <v>647</v>
      </c>
      <c r="G327" s="137" t="s">
        <v>257</v>
      </c>
      <c r="H327" s="138">
        <v>15</v>
      </c>
      <c r="I327" s="139"/>
      <c r="J327" s="140">
        <f>ROUND($I$327*$H$327,2)</f>
        <v>0</v>
      </c>
      <c r="K327" s="136" t="s">
        <v>456</v>
      </c>
      <c r="L327" s="141"/>
      <c r="M327" s="142"/>
      <c r="N327" s="143" t="s">
        <v>45</v>
      </c>
      <c r="Q327" s="122">
        <v>0</v>
      </c>
      <c r="R327" s="122">
        <f>$Q$327*$H$327</f>
        <v>0</v>
      </c>
      <c r="S327" s="122">
        <v>0</v>
      </c>
      <c r="T327" s="123">
        <f>$S$327*$H$327</f>
        <v>0</v>
      </c>
      <c r="AR327" s="71" t="s">
        <v>206</v>
      </c>
      <c r="AT327" s="71" t="s">
        <v>231</v>
      </c>
      <c r="AU327" s="71" t="s">
        <v>83</v>
      </c>
      <c r="AY327" s="6" t="s">
        <v>167</v>
      </c>
      <c r="BE327" s="124">
        <f>IF($N$327="základní",$J$327,0)</f>
        <v>0</v>
      </c>
      <c r="BF327" s="124">
        <f>IF($N$327="snížená",$J$327,0)</f>
        <v>0</v>
      </c>
      <c r="BG327" s="124">
        <f>IF($N$327="zákl. přenesená",$J$327,0)</f>
        <v>0</v>
      </c>
      <c r="BH327" s="124">
        <f>IF($N$327="sníž. přenesená",$J$327,0)</f>
        <v>0</v>
      </c>
      <c r="BI327" s="124">
        <f>IF($N$327="nulová",$J$327,0)</f>
        <v>0</v>
      </c>
      <c r="BJ327" s="71" t="s">
        <v>83</v>
      </c>
      <c r="BK327" s="124">
        <f>ROUND($I$327*$H$327,2)</f>
        <v>0</v>
      </c>
      <c r="BL327" s="71" t="s">
        <v>117</v>
      </c>
      <c r="BM327" s="71" t="s">
        <v>648</v>
      </c>
    </row>
    <row r="328" spans="2:47" s="6" customFormat="1" ht="16.5" customHeight="1">
      <c r="B328" s="22"/>
      <c r="D328" s="125" t="s">
        <v>174</v>
      </c>
      <c r="F328" s="126" t="s">
        <v>647</v>
      </c>
      <c r="L328" s="22"/>
      <c r="M328" s="48"/>
      <c r="T328" s="49"/>
      <c r="AT328" s="6" t="s">
        <v>174</v>
      </c>
      <c r="AU328" s="6" t="s">
        <v>83</v>
      </c>
    </row>
    <row r="329" spans="2:65" s="6" customFormat="1" ht="15.75" customHeight="1">
      <c r="B329" s="22"/>
      <c r="C329" s="134" t="s">
        <v>649</v>
      </c>
      <c r="D329" s="134" t="s">
        <v>231</v>
      </c>
      <c r="E329" s="135" t="s">
        <v>650</v>
      </c>
      <c r="F329" s="136" t="s">
        <v>651</v>
      </c>
      <c r="G329" s="137" t="s">
        <v>257</v>
      </c>
      <c r="H329" s="138">
        <v>75</v>
      </c>
      <c r="I329" s="139"/>
      <c r="J329" s="140">
        <f>ROUND($I$329*$H$329,2)</f>
        <v>0</v>
      </c>
      <c r="K329" s="136" t="s">
        <v>456</v>
      </c>
      <c r="L329" s="141"/>
      <c r="M329" s="142"/>
      <c r="N329" s="143" t="s">
        <v>45</v>
      </c>
      <c r="Q329" s="122">
        <v>0</v>
      </c>
      <c r="R329" s="122">
        <f>$Q$329*$H$329</f>
        <v>0</v>
      </c>
      <c r="S329" s="122">
        <v>0</v>
      </c>
      <c r="T329" s="123">
        <f>$S$329*$H$329</f>
        <v>0</v>
      </c>
      <c r="AR329" s="71" t="s">
        <v>206</v>
      </c>
      <c r="AT329" s="71" t="s">
        <v>231</v>
      </c>
      <c r="AU329" s="71" t="s">
        <v>83</v>
      </c>
      <c r="AY329" s="6" t="s">
        <v>167</v>
      </c>
      <c r="BE329" s="124">
        <f>IF($N$329="základní",$J$329,0)</f>
        <v>0</v>
      </c>
      <c r="BF329" s="124">
        <f>IF($N$329="snížená",$J$329,0)</f>
        <v>0</v>
      </c>
      <c r="BG329" s="124">
        <f>IF($N$329="zákl. přenesená",$J$329,0)</f>
        <v>0</v>
      </c>
      <c r="BH329" s="124">
        <f>IF($N$329="sníž. přenesená",$J$329,0)</f>
        <v>0</v>
      </c>
      <c r="BI329" s="124">
        <f>IF($N$329="nulová",$J$329,0)</f>
        <v>0</v>
      </c>
      <c r="BJ329" s="71" t="s">
        <v>83</v>
      </c>
      <c r="BK329" s="124">
        <f>ROUND($I$329*$H$329,2)</f>
        <v>0</v>
      </c>
      <c r="BL329" s="71" t="s">
        <v>117</v>
      </c>
      <c r="BM329" s="71" t="s">
        <v>652</v>
      </c>
    </row>
    <row r="330" spans="2:47" s="6" customFormat="1" ht="16.5" customHeight="1">
      <c r="B330" s="22"/>
      <c r="D330" s="125" t="s">
        <v>174</v>
      </c>
      <c r="F330" s="126" t="s">
        <v>651</v>
      </c>
      <c r="L330" s="22"/>
      <c r="M330" s="48"/>
      <c r="T330" s="49"/>
      <c r="AT330" s="6" t="s">
        <v>174</v>
      </c>
      <c r="AU330" s="6" t="s">
        <v>83</v>
      </c>
    </row>
    <row r="331" spans="2:65" s="6" customFormat="1" ht="15.75" customHeight="1">
      <c r="B331" s="22"/>
      <c r="C331" s="113" t="s">
        <v>653</v>
      </c>
      <c r="D331" s="113" t="s">
        <v>169</v>
      </c>
      <c r="E331" s="114" t="s">
        <v>654</v>
      </c>
      <c r="F331" s="115" t="s">
        <v>655</v>
      </c>
      <c r="G331" s="116" t="s">
        <v>656</v>
      </c>
      <c r="H331" s="117">
        <v>0.099</v>
      </c>
      <c r="I331" s="118"/>
      <c r="J331" s="119">
        <f>ROUND($I$331*$H$331,2)</f>
        <v>0</v>
      </c>
      <c r="K331" s="115" t="s">
        <v>172</v>
      </c>
      <c r="L331" s="22"/>
      <c r="M331" s="120"/>
      <c r="N331" s="121" t="s">
        <v>44</v>
      </c>
      <c r="Q331" s="122">
        <v>0</v>
      </c>
      <c r="R331" s="122">
        <f>$Q$331*$H$331</f>
        <v>0</v>
      </c>
      <c r="S331" s="122">
        <v>0</v>
      </c>
      <c r="T331" s="123">
        <f>$S$331*$H$331</f>
        <v>0</v>
      </c>
      <c r="AR331" s="71" t="s">
        <v>117</v>
      </c>
      <c r="AT331" s="71" t="s">
        <v>169</v>
      </c>
      <c r="AU331" s="71" t="s">
        <v>83</v>
      </c>
      <c r="AY331" s="6" t="s">
        <v>167</v>
      </c>
      <c r="BE331" s="124">
        <f>IF($N$331="základní",$J$331,0)</f>
        <v>0</v>
      </c>
      <c r="BF331" s="124">
        <f>IF($N$331="snížená",$J$331,0)</f>
        <v>0</v>
      </c>
      <c r="BG331" s="124">
        <f>IF($N$331="zákl. přenesená",$J$331,0)</f>
        <v>0</v>
      </c>
      <c r="BH331" s="124">
        <f>IF($N$331="sníž. přenesená",$J$331,0)</f>
        <v>0</v>
      </c>
      <c r="BI331" s="124">
        <f>IF($N$331="nulová",$J$331,0)</f>
        <v>0</v>
      </c>
      <c r="BJ331" s="71" t="s">
        <v>22</v>
      </c>
      <c r="BK331" s="124">
        <f>ROUND($I$331*$H$331,2)</f>
        <v>0</v>
      </c>
      <c r="BL331" s="71" t="s">
        <v>117</v>
      </c>
      <c r="BM331" s="71" t="s">
        <v>657</v>
      </c>
    </row>
    <row r="332" spans="2:47" s="6" customFormat="1" ht="16.5" customHeight="1">
      <c r="B332" s="22"/>
      <c r="D332" s="125" t="s">
        <v>174</v>
      </c>
      <c r="F332" s="126" t="s">
        <v>655</v>
      </c>
      <c r="L332" s="22"/>
      <c r="M332" s="48"/>
      <c r="T332" s="49"/>
      <c r="AT332" s="6" t="s">
        <v>174</v>
      </c>
      <c r="AU332" s="6" t="s">
        <v>83</v>
      </c>
    </row>
    <row r="333" spans="2:51" s="6" customFormat="1" ht="15.75" customHeight="1">
      <c r="B333" s="127"/>
      <c r="D333" s="128" t="s">
        <v>176</v>
      </c>
      <c r="E333" s="129"/>
      <c r="F333" s="130" t="s">
        <v>658</v>
      </c>
      <c r="H333" s="131">
        <v>44.25</v>
      </c>
      <c r="L333" s="127"/>
      <c r="M333" s="132"/>
      <c r="T333" s="133"/>
      <c r="AT333" s="129" t="s">
        <v>176</v>
      </c>
      <c r="AU333" s="129" t="s">
        <v>83</v>
      </c>
      <c r="AV333" s="129" t="s">
        <v>83</v>
      </c>
      <c r="AW333" s="129" t="s">
        <v>144</v>
      </c>
      <c r="AX333" s="129" t="s">
        <v>73</v>
      </c>
      <c r="AY333" s="129" t="s">
        <v>167</v>
      </c>
    </row>
    <row r="334" spans="2:51" s="6" customFormat="1" ht="15.75" customHeight="1">
      <c r="B334" s="127"/>
      <c r="D334" s="128" t="s">
        <v>176</v>
      </c>
      <c r="E334" s="129"/>
      <c r="F334" s="130" t="s">
        <v>659</v>
      </c>
      <c r="H334" s="131">
        <v>49.7</v>
      </c>
      <c r="L334" s="127"/>
      <c r="M334" s="132"/>
      <c r="T334" s="133"/>
      <c r="AT334" s="129" t="s">
        <v>176</v>
      </c>
      <c r="AU334" s="129" t="s">
        <v>83</v>
      </c>
      <c r="AV334" s="129" t="s">
        <v>83</v>
      </c>
      <c r="AW334" s="129" t="s">
        <v>144</v>
      </c>
      <c r="AX334" s="129" t="s">
        <v>73</v>
      </c>
      <c r="AY334" s="129" t="s">
        <v>167</v>
      </c>
    </row>
    <row r="335" spans="2:51" s="6" customFormat="1" ht="15.75" customHeight="1">
      <c r="B335" s="144"/>
      <c r="D335" s="128" t="s">
        <v>176</v>
      </c>
      <c r="E335" s="145"/>
      <c r="F335" s="146" t="s">
        <v>660</v>
      </c>
      <c r="H335" s="147">
        <v>93.95</v>
      </c>
      <c r="L335" s="144"/>
      <c r="M335" s="148"/>
      <c r="T335" s="149"/>
      <c r="AT335" s="145" t="s">
        <v>176</v>
      </c>
      <c r="AU335" s="145" t="s">
        <v>83</v>
      </c>
      <c r="AV335" s="145" t="s">
        <v>117</v>
      </c>
      <c r="AW335" s="145" t="s">
        <v>144</v>
      </c>
      <c r="AX335" s="145" t="s">
        <v>73</v>
      </c>
      <c r="AY335" s="145" t="s">
        <v>167</v>
      </c>
    </row>
    <row r="336" spans="2:51" s="6" customFormat="1" ht="15.75" customHeight="1">
      <c r="B336" s="127"/>
      <c r="D336" s="128" t="s">
        <v>176</v>
      </c>
      <c r="E336" s="129"/>
      <c r="F336" s="130" t="s">
        <v>661</v>
      </c>
      <c r="H336" s="131">
        <v>0.099</v>
      </c>
      <c r="L336" s="127"/>
      <c r="M336" s="132"/>
      <c r="T336" s="133"/>
      <c r="AT336" s="129" t="s">
        <v>176</v>
      </c>
      <c r="AU336" s="129" t="s">
        <v>83</v>
      </c>
      <c r="AV336" s="129" t="s">
        <v>83</v>
      </c>
      <c r="AW336" s="129" t="s">
        <v>144</v>
      </c>
      <c r="AX336" s="129" t="s">
        <v>22</v>
      </c>
      <c r="AY336" s="129" t="s">
        <v>167</v>
      </c>
    </row>
    <row r="337" spans="2:65" s="6" customFormat="1" ht="15.75" customHeight="1">
      <c r="B337" s="22"/>
      <c r="C337" s="113" t="s">
        <v>662</v>
      </c>
      <c r="D337" s="113" t="s">
        <v>169</v>
      </c>
      <c r="E337" s="114" t="s">
        <v>663</v>
      </c>
      <c r="F337" s="115" t="s">
        <v>664</v>
      </c>
      <c r="G337" s="116" t="s">
        <v>656</v>
      </c>
      <c r="H337" s="117">
        <v>0.042</v>
      </c>
      <c r="I337" s="118"/>
      <c r="J337" s="119">
        <f>ROUND($I$337*$H$337,2)</f>
        <v>0</v>
      </c>
      <c r="K337" s="115" t="s">
        <v>172</v>
      </c>
      <c r="L337" s="22"/>
      <c r="M337" s="120"/>
      <c r="N337" s="121" t="s">
        <v>44</v>
      </c>
      <c r="Q337" s="122">
        <v>0</v>
      </c>
      <c r="R337" s="122">
        <f>$Q$337*$H$337</f>
        <v>0</v>
      </c>
      <c r="S337" s="122">
        <v>0</v>
      </c>
      <c r="T337" s="123">
        <f>$S$337*$H$337</f>
        <v>0</v>
      </c>
      <c r="AR337" s="71" t="s">
        <v>117</v>
      </c>
      <c r="AT337" s="71" t="s">
        <v>169</v>
      </c>
      <c r="AU337" s="71" t="s">
        <v>83</v>
      </c>
      <c r="AY337" s="6" t="s">
        <v>167</v>
      </c>
      <c r="BE337" s="124">
        <f>IF($N$337="základní",$J$337,0)</f>
        <v>0</v>
      </c>
      <c r="BF337" s="124">
        <f>IF($N$337="snížená",$J$337,0)</f>
        <v>0</v>
      </c>
      <c r="BG337" s="124">
        <f>IF($N$337="zákl. přenesená",$J$337,0)</f>
        <v>0</v>
      </c>
      <c r="BH337" s="124">
        <f>IF($N$337="sníž. přenesená",$J$337,0)</f>
        <v>0</v>
      </c>
      <c r="BI337" s="124">
        <f>IF($N$337="nulová",$J$337,0)</f>
        <v>0</v>
      </c>
      <c r="BJ337" s="71" t="s">
        <v>22</v>
      </c>
      <c r="BK337" s="124">
        <f>ROUND($I$337*$H$337,2)</f>
        <v>0</v>
      </c>
      <c r="BL337" s="71" t="s">
        <v>117</v>
      </c>
      <c r="BM337" s="71" t="s">
        <v>665</v>
      </c>
    </row>
    <row r="338" spans="2:47" s="6" customFormat="1" ht="16.5" customHeight="1">
      <c r="B338" s="22"/>
      <c r="D338" s="125" t="s">
        <v>174</v>
      </c>
      <c r="F338" s="126" t="s">
        <v>666</v>
      </c>
      <c r="L338" s="22"/>
      <c r="M338" s="48"/>
      <c r="T338" s="49"/>
      <c r="AT338" s="6" t="s">
        <v>174</v>
      </c>
      <c r="AU338" s="6" t="s">
        <v>83</v>
      </c>
    </row>
    <row r="339" spans="2:51" s="6" customFormat="1" ht="15.75" customHeight="1">
      <c r="B339" s="127"/>
      <c r="D339" s="128" t="s">
        <v>176</v>
      </c>
      <c r="E339" s="129"/>
      <c r="F339" s="130" t="s">
        <v>667</v>
      </c>
      <c r="H339" s="131">
        <v>14.25</v>
      </c>
      <c r="L339" s="127"/>
      <c r="M339" s="132"/>
      <c r="T339" s="133"/>
      <c r="AT339" s="129" t="s">
        <v>176</v>
      </c>
      <c r="AU339" s="129" t="s">
        <v>83</v>
      </c>
      <c r="AV339" s="129" t="s">
        <v>83</v>
      </c>
      <c r="AW339" s="129" t="s">
        <v>144</v>
      </c>
      <c r="AX339" s="129" t="s">
        <v>73</v>
      </c>
      <c r="AY339" s="129" t="s">
        <v>167</v>
      </c>
    </row>
    <row r="340" spans="2:51" s="6" customFormat="1" ht="15.75" customHeight="1">
      <c r="B340" s="127"/>
      <c r="D340" s="128" t="s">
        <v>176</v>
      </c>
      <c r="E340" s="129"/>
      <c r="F340" s="130" t="s">
        <v>668</v>
      </c>
      <c r="H340" s="131">
        <v>28.1</v>
      </c>
      <c r="L340" s="127"/>
      <c r="M340" s="132"/>
      <c r="T340" s="133"/>
      <c r="AT340" s="129" t="s">
        <v>176</v>
      </c>
      <c r="AU340" s="129" t="s">
        <v>83</v>
      </c>
      <c r="AV340" s="129" t="s">
        <v>83</v>
      </c>
      <c r="AW340" s="129" t="s">
        <v>144</v>
      </c>
      <c r="AX340" s="129" t="s">
        <v>73</v>
      </c>
      <c r="AY340" s="129" t="s">
        <v>167</v>
      </c>
    </row>
    <row r="341" spans="2:51" s="6" customFormat="1" ht="15.75" customHeight="1">
      <c r="B341" s="144"/>
      <c r="D341" s="128" t="s">
        <v>176</v>
      </c>
      <c r="E341" s="145"/>
      <c r="F341" s="146" t="s">
        <v>660</v>
      </c>
      <c r="H341" s="147">
        <v>42.35</v>
      </c>
      <c r="L341" s="144"/>
      <c r="M341" s="148"/>
      <c r="T341" s="149"/>
      <c r="AT341" s="145" t="s">
        <v>176</v>
      </c>
      <c r="AU341" s="145" t="s">
        <v>83</v>
      </c>
      <c r="AV341" s="145" t="s">
        <v>117</v>
      </c>
      <c r="AW341" s="145" t="s">
        <v>144</v>
      </c>
      <c r="AX341" s="145" t="s">
        <v>73</v>
      </c>
      <c r="AY341" s="145" t="s">
        <v>167</v>
      </c>
    </row>
    <row r="342" spans="2:51" s="6" customFormat="1" ht="15.75" customHeight="1">
      <c r="B342" s="127"/>
      <c r="D342" s="128" t="s">
        <v>176</v>
      </c>
      <c r="E342" s="129"/>
      <c r="F342" s="130" t="s">
        <v>669</v>
      </c>
      <c r="H342" s="131">
        <v>0.042</v>
      </c>
      <c r="L342" s="127"/>
      <c r="M342" s="132"/>
      <c r="T342" s="133"/>
      <c r="AT342" s="129" t="s">
        <v>176</v>
      </c>
      <c r="AU342" s="129" t="s">
        <v>83</v>
      </c>
      <c r="AV342" s="129" t="s">
        <v>83</v>
      </c>
      <c r="AW342" s="129" t="s">
        <v>144</v>
      </c>
      <c r="AX342" s="129" t="s">
        <v>22</v>
      </c>
      <c r="AY342" s="129" t="s">
        <v>167</v>
      </c>
    </row>
    <row r="343" spans="2:65" s="6" customFormat="1" ht="15.75" customHeight="1">
      <c r="B343" s="22"/>
      <c r="C343" s="134" t="s">
        <v>670</v>
      </c>
      <c r="D343" s="134" t="s">
        <v>231</v>
      </c>
      <c r="E343" s="135" t="s">
        <v>671</v>
      </c>
      <c r="F343" s="136" t="s">
        <v>672</v>
      </c>
      <c r="G343" s="137" t="s">
        <v>250</v>
      </c>
      <c r="H343" s="138">
        <v>136.3</v>
      </c>
      <c r="I343" s="139"/>
      <c r="J343" s="140">
        <f>ROUND($I$343*$H$343,2)</f>
        <v>0</v>
      </c>
      <c r="K343" s="136" t="s">
        <v>172</v>
      </c>
      <c r="L343" s="141"/>
      <c r="M343" s="142"/>
      <c r="N343" s="143" t="s">
        <v>44</v>
      </c>
      <c r="Q343" s="122">
        <v>0.001</v>
      </c>
      <c r="R343" s="122">
        <f>$Q$343*$H$343</f>
        <v>0.1363</v>
      </c>
      <c r="S343" s="122">
        <v>0</v>
      </c>
      <c r="T343" s="123">
        <f>$S$343*$H$343</f>
        <v>0</v>
      </c>
      <c r="AR343" s="71" t="s">
        <v>206</v>
      </c>
      <c r="AT343" s="71" t="s">
        <v>231</v>
      </c>
      <c r="AU343" s="71" t="s">
        <v>83</v>
      </c>
      <c r="AY343" s="6" t="s">
        <v>167</v>
      </c>
      <c r="BE343" s="124">
        <f>IF($N$343="základní",$J$343,0)</f>
        <v>0</v>
      </c>
      <c r="BF343" s="124">
        <f>IF($N$343="snížená",$J$343,0)</f>
        <v>0</v>
      </c>
      <c r="BG343" s="124">
        <f>IF($N$343="zákl. přenesená",$J$343,0)</f>
        <v>0</v>
      </c>
      <c r="BH343" s="124">
        <f>IF($N$343="sníž. přenesená",$J$343,0)</f>
        <v>0</v>
      </c>
      <c r="BI343" s="124">
        <f>IF($N$343="nulová",$J$343,0)</f>
        <v>0</v>
      </c>
      <c r="BJ343" s="71" t="s">
        <v>22</v>
      </c>
      <c r="BK343" s="124">
        <f>ROUND($I$343*$H$343,2)</f>
        <v>0</v>
      </c>
      <c r="BL343" s="71" t="s">
        <v>117</v>
      </c>
      <c r="BM343" s="71" t="s">
        <v>673</v>
      </c>
    </row>
    <row r="344" spans="2:47" s="6" customFormat="1" ht="16.5" customHeight="1">
      <c r="B344" s="22"/>
      <c r="D344" s="125" t="s">
        <v>174</v>
      </c>
      <c r="F344" s="126" t="s">
        <v>672</v>
      </c>
      <c r="L344" s="22"/>
      <c r="M344" s="48"/>
      <c r="T344" s="49"/>
      <c r="AT344" s="6" t="s">
        <v>174</v>
      </c>
      <c r="AU344" s="6" t="s">
        <v>83</v>
      </c>
    </row>
    <row r="345" spans="2:51" s="6" customFormat="1" ht="15.75" customHeight="1">
      <c r="B345" s="127"/>
      <c r="D345" s="128" t="s">
        <v>176</v>
      </c>
      <c r="E345" s="129"/>
      <c r="F345" s="130" t="s">
        <v>674</v>
      </c>
      <c r="H345" s="131">
        <v>58.5</v>
      </c>
      <c r="L345" s="127"/>
      <c r="M345" s="132"/>
      <c r="T345" s="133"/>
      <c r="AT345" s="129" t="s">
        <v>176</v>
      </c>
      <c r="AU345" s="129" t="s">
        <v>83</v>
      </c>
      <c r="AV345" s="129" t="s">
        <v>83</v>
      </c>
      <c r="AW345" s="129" t="s">
        <v>144</v>
      </c>
      <c r="AX345" s="129" t="s">
        <v>73</v>
      </c>
      <c r="AY345" s="129" t="s">
        <v>167</v>
      </c>
    </row>
    <row r="346" spans="2:51" s="6" customFormat="1" ht="15.75" customHeight="1">
      <c r="B346" s="127"/>
      <c r="D346" s="128" t="s">
        <v>176</v>
      </c>
      <c r="E346" s="129"/>
      <c r="F346" s="130" t="s">
        <v>675</v>
      </c>
      <c r="H346" s="131">
        <v>77.8</v>
      </c>
      <c r="L346" s="127"/>
      <c r="M346" s="132"/>
      <c r="T346" s="133"/>
      <c r="AT346" s="129" t="s">
        <v>176</v>
      </c>
      <c r="AU346" s="129" t="s">
        <v>83</v>
      </c>
      <c r="AV346" s="129" t="s">
        <v>83</v>
      </c>
      <c r="AW346" s="129" t="s">
        <v>144</v>
      </c>
      <c r="AX346" s="129" t="s">
        <v>73</v>
      </c>
      <c r="AY346" s="129" t="s">
        <v>167</v>
      </c>
    </row>
    <row r="347" spans="2:51" s="6" customFormat="1" ht="15.75" customHeight="1">
      <c r="B347" s="144"/>
      <c r="D347" s="128" t="s">
        <v>176</v>
      </c>
      <c r="E347" s="145"/>
      <c r="F347" s="146" t="s">
        <v>660</v>
      </c>
      <c r="H347" s="147">
        <v>136.3</v>
      </c>
      <c r="L347" s="144"/>
      <c r="M347" s="148"/>
      <c r="T347" s="149"/>
      <c r="AT347" s="145" t="s">
        <v>176</v>
      </c>
      <c r="AU347" s="145" t="s">
        <v>83</v>
      </c>
      <c r="AV347" s="145" t="s">
        <v>117</v>
      </c>
      <c r="AW347" s="145" t="s">
        <v>144</v>
      </c>
      <c r="AX347" s="145" t="s">
        <v>22</v>
      </c>
      <c r="AY347" s="145" t="s">
        <v>167</v>
      </c>
    </row>
    <row r="348" spans="2:65" s="6" customFormat="1" ht="15.75" customHeight="1">
      <c r="B348" s="22"/>
      <c r="C348" s="113" t="s">
        <v>28</v>
      </c>
      <c r="D348" s="113" t="s">
        <v>169</v>
      </c>
      <c r="E348" s="114" t="s">
        <v>676</v>
      </c>
      <c r="F348" s="115" t="s">
        <v>677</v>
      </c>
      <c r="G348" s="116" t="s">
        <v>257</v>
      </c>
      <c r="H348" s="117">
        <v>78</v>
      </c>
      <c r="I348" s="118"/>
      <c r="J348" s="119">
        <f>ROUND($I$348*$H$348,2)</f>
        <v>0</v>
      </c>
      <c r="K348" s="115" t="s">
        <v>172</v>
      </c>
      <c r="L348" s="22"/>
      <c r="M348" s="120"/>
      <c r="N348" s="121" t="s">
        <v>44</v>
      </c>
      <c r="Q348" s="122">
        <v>0.00031</v>
      </c>
      <c r="R348" s="122">
        <f>$Q$348*$H$348</f>
        <v>0.02418</v>
      </c>
      <c r="S348" s="122">
        <v>0</v>
      </c>
      <c r="T348" s="123">
        <f>$S$348*$H$348</f>
        <v>0</v>
      </c>
      <c r="AR348" s="71" t="s">
        <v>117</v>
      </c>
      <c r="AT348" s="71" t="s">
        <v>169</v>
      </c>
      <c r="AU348" s="71" t="s">
        <v>83</v>
      </c>
      <c r="AY348" s="6" t="s">
        <v>167</v>
      </c>
      <c r="BE348" s="124">
        <f>IF($N$348="základní",$J$348,0)</f>
        <v>0</v>
      </c>
      <c r="BF348" s="124">
        <f>IF($N$348="snížená",$J$348,0)</f>
        <v>0</v>
      </c>
      <c r="BG348" s="124">
        <f>IF($N$348="zákl. přenesená",$J$348,0)</f>
        <v>0</v>
      </c>
      <c r="BH348" s="124">
        <f>IF($N$348="sníž. přenesená",$J$348,0)</f>
        <v>0</v>
      </c>
      <c r="BI348" s="124">
        <f>IF($N$348="nulová",$J$348,0)</f>
        <v>0</v>
      </c>
      <c r="BJ348" s="71" t="s">
        <v>22</v>
      </c>
      <c r="BK348" s="124">
        <f>ROUND($I$348*$H$348,2)</f>
        <v>0</v>
      </c>
      <c r="BL348" s="71" t="s">
        <v>117</v>
      </c>
      <c r="BM348" s="71" t="s">
        <v>678</v>
      </c>
    </row>
    <row r="349" spans="2:47" s="6" customFormat="1" ht="16.5" customHeight="1">
      <c r="B349" s="22"/>
      <c r="D349" s="125" t="s">
        <v>174</v>
      </c>
      <c r="F349" s="126" t="s">
        <v>679</v>
      </c>
      <c r="L349" s="22"/>
      <c r="M349" s="48"/>
      <c r="T349" s="49"/>
      <c r="AT349" s="6" t="s">
        <v>174</v>
      </c>
      <c r="AU349" s="6" t="s">
        <v>83</v>
      </c>
    </row>
    <row r="350" spans="2:51" s="6" customFormat="1" ht="15.75" customHeight="1">
      <c r="B350" s="127"/>
      <c r="D350" s="128" t="s">
        <v>176</v>
      </c>
      <c r="E350" s="129"/>
      <c r="F350" s="130" t="s">
        <v>122</v>
      </c>
      <c r="H350" s="131">
        <v>78</v>
      </c>
      <c r="L350" s="127"/>
      <c r="M350" s="132"/>
      <c r="T350" s="133"/>
      <c r="AT350" s="129" t="s">
        <v>176</v>
      </c>
      <c r="AU350" s="129" t="s">
        <v>83</v>
      </c>
      <c r="AV350" s="129" t="s">
        <v>83</v>
      </c>
      <c r="AW350" s="129" t="s">
        <v>144</v>
      </c>
      <c r="AX350" s="129" t="s">
        <v>22</v>
      </c>
      <c r="AY350" s="129" t="s">
        <v>167</v>
      </c>
    </row>
    <row r="351" spans="2:65" s="6" customFormat="1" ht="15.75" customHeight="1">
      <c r="B351" s="22"/>
      <c r="C351" s="113" t="s">
        <v>680</v>
      </c>
      <c r="D351" s="113" t="s">
        <v>169</v>
      </c>
      <c r="E351" s="114" t="s">
        <v>681</v>
      </c>
      <c r="F351" s="115" t="s">
        <v>682</v>
      </c>
      <c r="G351" s="116" t="s">
        <v>257</v>
      </c>
      <c r="H351" s="117">
        <v>78</v>
      </c>
      <c r="I351" s="118"/>
      <c r="J351" s="119">
        <f>ROUND($I$351*$H$351,2)</f>
        <v>0</v>
      </c>
      <c r="K351" s="115" t="s">
        <v>172</v>
      </c>
      <c r="L351" s="22"/>
      <c r="M351" s="120"/>
      <c r="N351" s="121" t="s">
        <v>44</v>
      </c>
      <c r="Q351" s="122">
        <v>1E-05</v>
      </c>
      <c r="R351" s="122">
        <f>$Q$351*$H$351</f>
        <v>0.0007800000000000001</v>
      </c>
      <c r="S351" s="122">
        <v>0</v>
      </c>
      <c r="T351" s="123">
        <f>$S$351*$H$351</f>
        <v>0</v>
      </c>
      <c r="AR351" s="71" t="s">
        <v>117</v>
      </c>
      <c r="AT351" s="71" t="s">
        <v>169</v>
      </c>
      <c r="AU351" s="71" t="s">
        <v>83</v>
      </c>
      <c r="AY351" s="6" t="s">
        <v>167</v>
      </c>
      <c r="BE351" s="124">
        <f>IF($N$351="základní",$J$351,0)</f>
        <v>0</v>
      </c>
      <c r="BF351" s="124">
        <f>IF($N$351="snížená",$J$351,0)</f>
        <v>0</v>
      </c>
      <c r="BG351" s="124">
        <f>IF($N$351="zákl. přenesená",$J$351,0)</f>
        <v>0</v>
      </c>
      <c r="BH351" s="124">
        <f>IF($N$351="sníž. přenesená",$J$351,0)</f>
        <v>0</v>
      </c>
      <c r="BI351" s="124">
        <f>IF($N$351="nulová",$J$351,0)</f>
        <v>0</v>
      </c>
      <c r="BJ351" s="71" t="s">
        <v>22</v>
      </c>
      <c r="BK351" s="124">
        <f>ROUND($I$351*$H$351,2)</f>
        <v>0</v>
      </c>
      <c r="BL351" s="71" t="s">
        <v>117</v>
      </c>
      <c r="BM351" s="71" t="s">
        <v>683</v>
      </c>
    </row>
    <row r="352" spans="2:47" s="6" customFormat="1" ht="16.5" customHeight="1">
      <c r="B352" s="22"/>
      <c r="D352" s="125" t="s">
        <v>174</v>
      </c>
      <c r="F352" s="126" t="s">
        <v>684</v>
      </c>
      <c r="L352" s="22"/>
      <c r="M352" s="48"/>
      <c r="T352" s="49"/>
      <c r="AT352" s="6" t="s">
        <v>174</v>
      </c>
      <c r="AU352" s="6" t="s">
        <v>83</v>
      </c>
    </row>
    <row r="353" spans="2:51" s="6" customFormat="1" ht="15.75" customHeight="1">
      <c r="B353" s="127"/>
      <c r="D353" s="128" t="s">
        <v>176</v>
      </c>
      <c r="E353" s="129"/>
      <c r="F353" s="130" t="s">
        <v>122</v>
      </c>
      <c r="H353" s="131">
        <v>78</v>
      </c>
      <c r="L353" s="127"/>
      <c r="M353" s="132"/>
      <c r="T353" s="133"/>
      <c r="AT353" s="129" t="s">
        <v>176</v>
      </c>
      <c r="AU353" s="129" t="s">
        <v>83</v>
      </c>
      <c r="AV353" s="129" t="s">
        <v>83</v>
      </c>
      <c r="AW353" s="129" t="s">
        <v>144</v>
      </c>
      <c r="AX353" s="129" t="s">
        <v>22</v>
      </c>
      <c r="AY353" s="129" t="s">
        <v>167</v>
      </c>
    </row>
    <row r="354" spans="2:65" s="6" customFormat="1" ht="15.75" customHeight="1">
      <c r="B354" s="22"/>
      <c r="C354" s="134" t="s">
        <v>685</v>
      </c>
      <c r="D354" s="134" t="s">
        <v>231</v>
      </c>
      <c r="E354" s="135" t="s">
        <v>686</v>
      </c>
      <c r="F354" s="136" t="s">
        <v>687</v>
      </c>
      <c r="G354" s="137" t="s">
        <v>257</v>
      </c>
      <c r="H354" s="138">
        <v>236.34</v>
      </c>
      <c r="I354" s="139"/>
      <c r="J354" s="140">
        <f>ROUND($I$354*$H$354,2)</f>
        <v>0</v>
      </c>
      <c r="K354" s="136" t="s">
        <v>456</v>
      </c>
      <c r="L354" s="141"/>
      <c r="M354" s="142"/>
      <c r="N354" s="143" t="s">
        <v>44</v>
      </c>
      <c r="Q354" s="122">
        <v>0.00506</v>
      </c>
      <c r="R354" s="122">
        <f>$Q$354*$H$354</f>
        <v>1.1958804</v>
      </c>
      <c r="S354" s="122">
        <v>0</v>
      </c>
      <c r="T354" s="123">
        <f>$S$354*$H$354</f>
        <v>0</v>
      </c>
      <c r="AR354" s="71" t="s">
        <v>83</v>
      </c>
      <c r="AT354" s="71" t="s">
        <v>231</v>
      </c>
      <c r="AU354" s="71" t="s">
        <v>83</v>
      </c>
      <c r="AY354" s="6" t="s">
        <v>167</v>
      </c>
      <c r="BE354" s="124">
        <f>IF($N$354="základní",$J$354,0)</f>
        <v>0</v>
      </c>
      <c r="BF354" s="124">
        <f>IF($N$354="snížená",$J$354,0)</f>
        <v>0</v>
      </c>
      <c r="BG354" s="124">
        <f>IF($N$354="zákl. přenesená",$J$354,0)</f>
        <v>0</v>
      </c>
      <c r="BH354" s="124">
        <f>IF($N$354="sníž. přenesená",$J$354,0)</f>
        <v>0</v>
      </c>
      <c r="BI354" s="124">
        <f>IF($N$354="nulová",$J$354,0)</f>
        <v>0</v>
      </c>
      <c r="BJ354" s="71" t="s">
        <v>22</v>
      </c>
      <c r="BK354" s="124">
        <f>ROUND($I$354*$H$354,2)</f>
        <v>0</v>
      </c>
      <c r="BL354" s="71" t="s">
        <v>22</v>
      </c>
      <c r="BM354" s="71" t="s">
        <v>688</v>
      </c>
    </row>
    <row r="355" spans="2:47" s="6" customFormat="1" ht="16.5" customHeight="1">
      <c r="B355" s="22"/>
      <c r="D355" s="125" t="s">
        <v>174</v>
      </c>
      <c r="F355" s="126" t="s">
        <v>687</v>
      </c>
      <c r="L355" s="22"/>
      <c r="M355" s="48"/>
      <c r="T355" s="49"/>
      <c r="AT355" s="6" t="s">
        <v>174</v>
      </c>
      <c r="AU355" s="6" t="s">
        <v>83</v>
      </c>
    </row>
    <row r="356" spans="2:51" s="6" customFormat="1" ht="15.75" customHeight="1">
      <c r="B356" s="127"/>
      <c r="D356" s="128" t="s">
        <v>176</v>
      </c>
      <c r="E356" s="129"/>
      <c r="F356" s="130" t="s">
        <v>689</v>
      </c>
      <c r="H356" s="131">
        <v>236.34</v>
      </c>
      <c r="L356" s="127"/>
      <c r="M356" s="132"/>
      <c r="T356" s="133"/>
      <c r="AT356" s="129" t="s">
        <v>176</v>
      </c>
      <c r="AU356" s="129" t="s">
        <v>83</v>
      </c>
      <c r="AV356" s="129" t="s">
        <v>83</v>
      </c>
      <c r="AW356" s="129" t="s">
        <v>144</v>
      </c>
      <c r="AX356" s="129" t="s">
        <v>22</v>
      </c>
      <c r="AY356" s="129" t="s">
        <v>167</v>
      </c>
    </row>
    <row r="357" spans="2:65" s="6" customFormat="1" ht="15.75" customHeight="1">
      <c r="B357" s="22"/>
      <c r="C357" s="134" t="s">
        <v>690</v>
      </c>
      <c r="D357" s="134" t="s">
        <v>231</v>
      </c>
      <c r="E357" s="135" t="s">
        <v>691</v>
      </c>
      <c r="F357" s="136" t="s">
        <v>692</v>
      </c>
      <c r="G357" s="137" t="s">
        <v>257</v>
      </c>
      <c r="H357" s="138">
        <v>236.34</v>
      </c>
      <c r="I357" s="139"/>
      <c r="J357" s="140">
        <f>ROUND($I$357*$H$357,2)</f>
        <v>0</v>
      </c>
      <c r="K357" s="136" t="s">
        <v>456</v>
      </c>
      <c r="L357" s="141"/>
      <c r="M357" s="142"/>
      <c r="N357" s="143" t="s">
        <v>44</v>
      </c>
      <c r="Q357" s="122">
        <v>0</v>
      </c>
      <c r="R357" s="122">
        <f>$Q$357*$H$357</f>
        <v>0</v>
      </c>
      <c r="S357" s="122">
        <v>0</v>
      </c>
      <c r="T357" s="123">
        <f>$S$357*$H$357</f>
        <v>0</v>
      </c>
      <c r="AR357" s="71" t="s">
        <v>83</v>
      </c>
      <c r="AT357" s="71" t="s">
        <v>231</v>
      </c>
      <c r="AU357" s="71" t="s">
        <v>83</v>
      </c>
      <c r="AY357" s="6" t="s">
        <v>167</v>
      </c>
      <c r="BE357" s="124">
        <f>IF($N$357="základní",$J$357,0)</f>
        <v>0</v>
      </c>
      <c r="BF357" s="124">
        <f>IF($N$357="snížená",$J$357,0)</f>
        <v>0</v>
      </c>
      <c r="BG357" s="124">
        <f>IF($N$357="zákl. přenesená",$J$357,0)</f>
        <v>0</v>
      </c>
      <c r="BH357" s="124">
        <f>IF($N$357="sníž. přenesená",$J$357,0)</f>
        <v>0</v>
      </c>
      <c r="BI357" s="124">
        <f>IF($N$357="nulová",$J$357,0)</f>
        <v>0</v>
      </c>
      <c r="BJ357" s="71" t="s">
        <v>22</v>
      </c>
      <c r="BK357" s="124">
        <f>ROUND($I$357*$H$357,2)</f>
        <v>0</v>
      </c>
      <c r="BL357" s="71" t="s">
        <v>22</v>
      </c>
      <c r="BM357" s="71" t="s">
        <v>693</v>
      </c>
    </row>
    <row r="358" spans="2:47" s="6" customFormat="1" ht="16.5" customHeight="1">
      <c r="B358" s="22"/>
      <c r="D358" s="125" t="s">
        <v>174</v>
      </c>
      <c r="F358" s="126" t="s">
        <v>692</v>
      </c>
      <c r="L358" s="22"/>
      <c r="M358" s="48"/>
      <c r="T358" s="49"/>
      <c r="AT358" s="6" t="s">
        <v>174</v>
      </c>
      <c r="AU358" s="6" t="s">
        <v>83</v>
      </c>
    </row>
    <row r="359" spans="2:51" s="6" customFormat="1" ht="15.75" customHeight="1">
      <c r="B359" s="127"/>
      <c r="D359" s="128" t="s">
        <v>176</v>
      </c>
      <c r="E359" s="129"/>
      <c r="F359" s="130" t="s">
        <v>694</v>
      </c>
      <c r="H359" s="131">
        <v>236.34</v>
      </c>
      <c r="L359" s="127"/>
      <c r="M359" s="132"/>
      <c r="T359" s="133"/>
      <c r="AT359" s="129" t="s">
        <v>176</v>
      </c>
      <c r="AU359" s="129" t="s">
        <v>83</v>
      </c>
      <c r="AV359" s="129" t="s">
        <v>83</v>
      </c>
      <c r="AW359" s="129" t="s">
        <v>144</v>
      </c>
      <c r="AX359" s="129" t="s">
        <v>22</v>
      </c>
      <c r="AY359" s="129" t="s">
        <v>167</v>
      </c>
    </row>
    <row r="360" spans="2:65" s="6" customFormat="1" ht="15.75" customHeight="1">
      <c r="B360" s="22"/>
      <c r="C360" s="134" t="s">
        <v>695</v>
      </c>
      <c r="D360" s="134" t="s">
        <v>231</v>
      </c>
      <c r="E360" s="135" t="s">
        <v>696</v>
      </c>
      <c r="F360" s="136" t="s">
        <v>697</v>
      </c>
      <c r="G360" s="137" t="s">
        <v>698</v>
      </c>
      <c r="H360" s="138">
        <v>78</v>
      </c>
      <c r="I360" s="139"/>
      <c r="J360" s="140">
        <f>ROUND($I$360*$H$360,2)</f>
        <v>0</v>
      </c>
      <c r="K360" s="136" t="s">
        <v>456</v>
      </c>
      <c r="L360" s="141"/>
      <c r="M360" s="142"/>
      <c r="N360" s="143" t="s">
        <v>44</v>
      </c>
      <c r="Q360" s="122">
        <v>0</v>
      </c>
      <c r="R360" s="122">
        <f>$Q$360*$H$360</f>
        <v>0</v>
      </c>
      <c r="S360" s="122">
        <v>0</v>
      </c>
      <c r="T360" s="123">
        <f>$S$360*$H$360</f>
        <v>0</v>
      </c>
      <c r="AR360" s="71" t="s">
        <v>83</v>
      </c>
      <c r="AT360" s="71" t="s">
        <v>231</v>
      </c>
      <c r="AU360" s="71" t="s">
        <v>83</v>
      </c>
      <c r="AY360" s="6" t="s">
        <v>167</v>
      </c>
      <c r="BE360" s="124">
        <f>IF($N$360="základní",$J$360,0)</f>
        <v>0</v>
      </c>
      <c r="BF360" s="124">
        <f>IF($N$360="snížená",$J$360,0)</f>
        <v>0</v>
      </c>
      <c r="BG360" s="124">
        <f>IF($N$360="zákl. přenesená",$J$360,0)</f>
        <v>0</v>
      </c>
      <c r="BH360" s="124">
        <f>IF($N$360="sníž. přenesená",$J$360,0)</f>
        <v>0</v>
      </c>
      <c r="BI360" s="124">
        <f>IF($N$360="nulová",$J$360,0)</f>
        <v>0</v>
      </c>
      <c r="BJ360" s="71" t="s">
        <v>22</v>
      </c>
      <c r="BK360" s="124">
        <f>ROUND($I$360*$H$360,2)</f>
        <v>0</v>
      </c>
      <c r="BL360" s="71" t="s">
        <v>22</v>
      </c>
      <c r="BM360" s="71" t="s">
        <v>699</v>
      </c>
    </row>
    <row r="361" spans="2:47" s="6" customFormat="1" ht="16.5" customHeight="1">
      <c r="B361" s="22"/>
      <c r="D361" s="125" t="s">
        <v>174</v>
      </c>
      <c r="F361" s="126" t="s">
        <v>697</v>
      </c>
      <c r="L361" s="22"/>
      <c r="M361" s="48"/>
      <c r="T361" s="49"/>
      <c r="AT361" s="6" t="s">
        <v>174</v>
      </c>
      <c r="AU361" s="6" t="s">
        <v>83</v>
      </c>
    </row>
    <row r="362" spans="2:51" s="6" customFormat="1" ht="15.75" customHeight="1">
      <c r="B362" s="127"/>
      <c r="D362" s="128" t="s">
        <v>176</v>
      </c>
      <c r="E362" s="129"/>
      <c r="F362" s="130" t="s">
        <v>700</v>
      </c>
      <c r="H362" s="131">
        <v>78</v>
      </c>
      <c r="L362" s="127"/>
      <c r="M362" s="132"/>
      <c r="T362" s="133"/>
      <c r="AT362" s="129" t="s">
        <v>176</v>
      </c>
      <c r="AU362" s="129" t="s">
        <v>83</v>
      </c>
      <c r="AV362" s="129" t="s">
        <v>83</v>
      </c>
      <c r="AW362" s="129" t="s">
        <v>144</v>
      </c>
      <c r="AX362" s="129" t="s">
        <v>22</v>
      </c>
      <c r="AY362" s="129" t="s">
        <v>167</v>
      </c>
    </row>
    <row r="363" spans="2:65" s="6" customFormat="1" ht="15.75" customHeight="1">
      <c r="B363" s="22"/>
      <c r="C363" s="113" t="s">
        <v>701</v>
      </c>
      <c r="D363" s="113" t="s">
        <v>169</v>
      </c>
      <c r="E363" s="114" t="s">
        <v>702</v>
      </c>
      <c r="F363" s="115" t="s">
        <v>703</v>
      </c>
      <c r="G363" s="116" t="s">
        <v>257</v>
      </c>
      <c r="H363" s="117">
        <v>78</v>
      </c>
      <c r="I363" s="118"/>
      <c r="J363" s="119">
        <f>ROUND($I$363*$H$363,2)</f>
        <v>0</v>
      </c>
      <c r="K363" s="115" t="s">
        <v>456</v>
      </c>
      <c r="L363" s="22"/>
      <c r="M363" s="120"/>
      <c r="N363" s="121" t="s">
        <v>44</v>
      </c>
      <c r="Q363" s="122">
        <v>0</v>
      </c>
      <c r="R363" s="122">
        <f>$Q$363*$H$363</f>
        <v>0</v>
      </c>
      <c r="S363" s="122">
        <v>0</v>
      </c>
      <c r="T363" s="123">
        <f>$S$363*$H$363</f>
        <v>0</v>
      </c>
      <c r="AR363" s="71" t="s">
        <v>22</v>
      </c>
      <c r="AT363" s="71" t="s">
        <v>169</v>
      </c>
      <c r="AU363" s="71" t="s">
        <v>83</v>
      </c>
      <c r="AY363" s="6" t="s">
        <v>167</v>
      </c>
      <c r="BE363" s="124">
        <f>IF($N$363="základní",$J$363,0)</f>
        <v>0</v>
      </c>
      <c r="BF363" s="124">
        <f>IF($N$363="snížená",$J$363,0)</f>
        <v>0</v>
      </c>
      <c r="BG363" s="124">
        <f>IF($N$363="zákl. přenesená",$J$363,0)</f>
        <v>0</v>
      </c>
      <c r="BH363" s="124">
        <f>IF($N$363="sníž. přenesená",$J$363,0)</f>
        <v>0</v>
      </c>
      <c r="BI363" s="124">
        <f>IF($N$363="nulová",$J$363,0)</f>
        <v>0</v>
      </c>
      <c r="BJ363" s="71" t="s">
        <v>22</v>
      </c>
      <c r="BK363" s="124">
        <f>ROUND($I$363*$H$363,2)</f>
        <v>0</v>
      </c>
      <c r="BL363" s="71" t="s">
        <v>22</v>
      </c>
      <c r="BM363" s="71" t="s">
        <v>704</v>
      </c>
    </row>
    <row r="364" spans="2:47" s="6" customFormat="1" ht="16.5" customHeight="1">
      <c r="B364" s="22"/>
      <c r="D364" s="125" t="s">
        <v>174</v>
      </c>
      <c r="F364" s="126" t="s">
        <v>703</v>
      </c>
      <c r="L364" s="22"/>
      <c r="M364" s="48"/>
      <c r="T364" s="49"/>
      <c r="AT364" s="6" t="s">
        <v>174</v>
      </c>
      <c r="AU364" s="6" t="s">
        <v>83</v>
      </c>
    </row>
    <row r="365" spans="2:51" s="6" customFormat="1" ht="15.75" customHeight="1">
      <c r="B365" s="127"/>
      <c r="D365" s="128" t="s">
        <v>176</v>
      </c>
      <c r="E365" s="129"/>
      <c r="F365" s="130" t="s">
        <v>122</v>
      </c>
      <c r="H365" s="131">
        <v>78</v>
      </c>
      <c r="L365" s="127"/>
      <c r="M365" s="132"/>
      <c r="T365" s="133"/>
      <c r="AT365" s="129" t="s">
        <v>176</v>
      </c>
      <c r="AU365" s="129" t="s">
        <v>83</v>
      </c>
      <c r="AV365" s="129" t="s">
        <v>83</v>
      </c>
      <c r="AW365" s="129" t="s">
        <v>144</v>
      </c>
      <c r="AX365" s="129" t="s">
        <v>22</v>
      </c>
      <c r="AY365" s="129" t="s">
        <v>167</v>
      </c>
    </row>
    <row r="366" spans="2:65" s="6" customFormat="1" ht="15.75" customHeight="1">
      <c r="B366" s="22"/>
      <c r="C366" s="134" t="s">
        <v>705</v>
      </c>
      <c r="D366" s="134" t="s">
        <v>231</v>
      </c>
      <c r="E366" s="135" t="s">
        <v>706</v>
      </c>
      <c r="F366" s="136" t="s">
        <v>707</v>
      </c>
      <c r="G366" s="137" t="s">
        <v>698</v>
      </c>
      <c r="H366" s="138">
        <v>10.92</v>
      </c>
      <c r="I366" s="139"/>
      <c r="J366" s="140">
        <f>ROUND($I$366*$H$366,2)</f>
        <v>0</v>
      </c>
      <c r="K366" s="136" t="s">
        <v>456</v>
      </c>
      <c r="L366" s="141"/>
      <c r="M366" s="142"/>
      <c r="N366" s="143" t="s">
        <v>44</v>
      </c>
      <c r="Q366" s="122">
        <v>0</v>
      </c>
      <c r="R366" s="122">
        <f>$Q$366*$H$366</f>
        <v>0</v>
      </c>
      <c r="S366" s="122">
        <v>0</v>
      </c>
      <c r="T366" s="123">
        <f>$S$366*$H$366</f>
        <v>0</v>
      </c>
      <c r="AR366" s="71" t="s">
        <v>83</v>
      </c>
      <c r="AT366" s="71" t="s">
        <v>231</v>
      </c>
      <c r="AU366" s="71" t="s">
        <v>83</v>
      </c>
      <c r="AY366" s="6" t="s">
        <v>167</v>
      </c>
      <c r="BE366" s="124">
        <f>IF($N$366="základní",$J$366,0)</f>
        <v>0</v>
      </c>
      <c r="BF366" s="124">
        <f>IF($N$366="snížená",$J$366,0)</f>
        <v>0</v>
      </c>
      <c r="BG366" s="124">
        <f>IF($N$366="zákl. přenesená",$J$366,0)</f>
        <v>0</v>
      </c>
      <c r="BH366" s="124">
        <f>IF($N$366="sníž. přenesená",$J$366,0)</f>
        <v>0</v>
      </c>
      <c r="BI366" s="124">
        <f>IF($N$366="nulová",$J$366,0)</f>
        <v>0</v>
      </c>
      <c r="BJ366" s="71" t="s">
        <v>22</v>
      </c>
      <c r="BK366" s="124">
        <f>ROUND($I$366*$H$366,2)</f>
        <v>0</v>
      </c>
      <c r="BL366" s="71" t="s">
        <v>22</v>
      </c>
      <c r="BM366" s="71" t="s">
        <v>708</v>
      </c>
    </row>
    <row r="367" spans="2:47" s="6" customFormat="1" ht="16.5" customHeight="1">
      <c r="B367" s="22"/>
      <c r="D367" s="125" t="s">
        <v>174</v>
      </c>
      <c r="F367" s="126" t="s">
        <v>707</v>
      </c>
      <c r="L367" s="22"/>
      <c r="M367" s="48"/>
      <c r="T367" s="49"/>
      <c r="AT367" s="6" t="s">
        <v>174</v>
      </c>
      <c r="AU367" s="6" t="s">
        <v>83</v>
      </c>
    </row>
    <row r="368" spans="2:51" s="6" customFormat="1" ht="15.75" customHeight="1">
      <c r="B368" s="127"/>
      <c r="D368" s="128" t="s">
        <v>176</v>
      </c>
      <c r="E368" s="129"/>
      <c r="F368" s="130" t="s">
        <v>709</v>
      </c>
      <c r="H368" s="131">
        <v>10.92</v>
      </c>
      <c r="L368" s="127"/>
      <c r="M368" s="132"/>
      <c r="T368" s="133"/>
      <c r="AT368" s="129" t="s">
        <v>176</v>
      </c>
      <c r="AU368" s="129" t="s">
        <v>83</v>
      </c>
      <c r="AV368" s="129" t="s">
        <v>83</v>
      </c>
      <c r="AW368" s="129" t="s">
        <v>144</v>
      </c>
      <c r="AX368" s="129" t="s">
        <v>22</v>
      </c>
      <c r="AY368" s="129" t="s">
        <v>167</v>
      </c>
    </row>
    <row r="369" spans="2:65" s="6" customFormat="1" ht="15.75" customHeight="1">
      <c r="B369" s="22"/>
      <c r="C369" s="113" t="s">
        <v>710</v>
      </c>
      <c r="D369" s="113" t="s">
        <v>169</v>
      </c>
      <c r="E369" s="114" t="s">
        <v>711</v>
      </c>
      <c r="F369" s="115" t="s">
        <v>712</v>
      </c>
      <c r="G369" s="116" t="s">
        <v>257</v>
      </c>
      <c r="H369" s="117">
        <v>59</v>
      </c>
      <c r="I369" s="118"/>
      <c r="J369" s="119">
        <f>ROUND($I$369*$H$369,2)</f>
        <v>0</v>
      </c>
      <c r="K369" s="115" t="s">
        <v>172</v>
      </c>
      <c r="L369" s="22"/>
      <c r="M369" s="120"/>
      <c r="N369" s="121" t="s">
        <v>44</v>
      </c>
      <c r="Q369" s="122">
        <v>0</v>
      </c>
      <c r="R369" s="122">
        <f>$Q$369*$H$369</f>
        <v>0</v>
      </c>
      <c r="S369" s="122">
        <v>0</v>
      </c>
      <c r="T369" s="123">
        <f>$S$369*$H$369</f>
        <v>0</v>
      </c>
      <c r="AR369" s="71" t="s">
        <v>117</v>
      </c>
      <c r="AT369" s="71" t="s">
        <v>169</v>
      </c>
      <c r="AU369" s="71" t="s">
        <v>83</v>
      </c>
      <c r="AY369" s="6" t="s">
        <v>167</v>
      </c>
      <c r="BE369" s="124">
        <f>IF($N$369="základní",$J$369,0)</f>
        <v>0</v>
      </c>
      <c r="BF369" s="124">
        <f>IF($N$369="snížená",$J$369,0)</f>
        <v>0</v>
      </c>
      <c r="BG369" s="124">
        <f>IF($N$369="zákl. přenesená",$J$369,0)</f>
        <v>0</v>
      </c>
      <c r="BH369" s="124">
        <f>IF($N$369="sníž. přenesená",$J$369,0)</f>
        <v>0</v>
      </c>
      <c r="BI369" s="124">
        <f>IF($N$369="nulová",$J$369,0)</f>
        <v>0</v>
      </c>
      <c r="BJ369" s="71" t="s">
        <v>22</v>
      </c>
      <c r="BK369" s="124">
        <f>ROUND($I$369*$H$369,2)</f>
        <v>0</v>
      </c>
      <c r="BL369" s="71" t="s">
        <v>117</v>
      </c>
      <c r="BM369" s="71" t="s">
        <v>713</v>
      </c>
    </row>
    <row r="370" spans="2:47" s="6" customFormat="1" ht="16.5" customHeight="1">
      <c r="B370" s="22"/>
      <c r="D370" s="125" t="s">
        <v>174</v>
      </c>
      <c r="F370" s="126" t="s">
        <v>714</v>
      </c>
      <c r="L370" s="22"/>
      <c r="M370" s="48"/>
      <c r="T370" s="49"/>
      <c r="AT370" s="6" t="s">
        <v>174</v>
      </c>
      <c r="AU370" s="6" t="s">
        <v>83</v>
      </c>
    </row>
    <row r="371" spans="2:51" s="6" customFormat="1" ht="15.75" customHeight="1">
      <c r="B371" s="127"/>
      <c r="D371" s="128" t="s">
        <v>176</v>
      </c>
      <c r="E371" s="129"/>
      <c r="F371" s="130" t="s">
        <v>125</v>
      </c>
      <c r="H371" s="131">
        <v>59</v>
      </c>
      <c r="L371" s="127"/>
      <c r="M371" s="132"/>
      <c r="T371" s="133"/>
      <c r="AT371" s="129" t="s">
        <v>176</v>
      </c>
      <c r="AU371" s="129" t="s">
        <v>83</v>
      </c>
      <c r="AV371" s="129" t="s">
        <v>83</v>
      </c>
      <c r="AW371" s="129" t="s">
        <v>144</v>
      </c>
      <c r="AX371" s="129" t="s">
        <v>22</v>
      </c>
      <c r="AY371" s="129" t="s">
        <v>167</v>
      </c>
    </row>
    <row r="372" spans="2:65" s="6" customFormat="1" ht="15.75" customHeight="1">
      <c r="B372" s="22"/>
      <c r="C372" s="113" t="s">
        <v>715</v>
      </c>
      <c r="D372" s="113" t="s">
        <v>169</v>
      </c>
      <c r="E372" s="114" t="s">
        <v>716</v>
      </c>
      <c r="F372" s="115" t="s">
        <v>717</v>
      </c>
      <c r="G372" s="116" t="s">
        <v>257</v>
      </c>
      <c r="H372" s="117">
        <v>19</v>
      </c>
      <c r="I372" s="118"/>
      <c r="J372" s="119">
        <f>ROUND($I$372*$H$372,2)</f>
        <v>0</v>
      </c>
      <c r="K372" s="115" t="s">
        <v>172</v>
      </c>
      <c r="L372" s="22"/>
      <c r="M372" s="120"/>
      <c r="N372" s="121" t="s">
        <v>44</v>
      </c>
      <c r="Q372" s="122">
        <v>0</v>
      </c>
      <c r="R372" s="122">
        <f>$Q$372*$H$372</f>
        <v>0</v>
      </c>
      <c r="S372" s="122">
        <v>0</v>
      </c>
      <c r="T372" s="123">
        <f>$S$372*$H$372</f>
        <v>0</v>
      </c>
      <c r="AR372" s="71" t="s">
        <v>117</v>
      </c>
      <c r="AT372" s="71" t="s">
        <v>169</v>
      </c>
      <c r="AU372" s="71" t="s">
        <v>83</v>
      </c>
      <c r="AY372" s="6" t="s">
        <v>167</v>
      </c>
      <c r="BE372" s="124">
        <f>IF($N$372="základní",$J$372,0)</f>
        <v>0</v>
      </c>
      <c r="BF372" s="124">
        <f>IF($N$372="snížená",$J$372,0)</f>
        <v>0</v>
      </c>
      <c r="BG372" s="124">
        <f>IF($N$372="zákl. přenesená",$J$372,0)</f>
        <v>0</v>
      </c>
      <c r="BH372" s="124">
        <f>IF($N$372="sníž. přenesená",$J$372,0)</f>
        <v>0</v>
      </c>
      <c r="BI372" s="124">
        <f>IF($N$372="nulová",$J$372,0)</f>
        <v>0</v>
      </c>
      <c r="BJ372" s="71" t="s">
        <v>22</v>
      </c>
      <c r="BK372" s="124">
        <f>ROUND($I$372*$H$372,2)</f>
        <v>0</v>
      </c>
      <c r="BL372" s="71" t="s">
        <v>117</v>
      </c>
      <c r="BM372" s="71" t="s">
        <v>718</v>
      </c>
    </row>
    <row r="373" spans="2:47" s="6" customFormat="1" ht="16.5" customHeight="1">
      <c r="B373" s="22"/>
      <c r="D373" s="125" t="s">
        <v>174</v>
      </c>
      <c r="F373" s="126" t="s">
        <v>719</v>
      </c>
      <c r="L373" s="22"/>
      <c r="M373" s="48"/>
      <c r="T373" s="49"/>
      <c r="AT373" s="6" t="s">
        <v>174</v>
      </c>
      <c r="AU373" s="6" t="s">
        <v>83</v>
      </c>
    </row>
    <row r="374" spans="2:51" s="6" customFormat="1" ht="15.75" customHeight="1">
      <c r="B374" s="127"/>
      <c r="D374" s="128" t="s">
        <v>176</v>
      </c>
      <c r="E374" s="129"/>
      <c r="F374" s="130" t="s">
        <v>128</v>
      </c>
      <c r="H374" s="131">
        <v>19</v>
      </c>
      <c r="L374" s="127"/>
      <c r="M374" s="132"/>
      <c r="T374" s="133"/>
      <c r="AT374" s="129" t="s">
        <v>176</v>
      </c>
      <c r="AU374" s="129" t="s">
        <v>83</v>
      </c>
      <c r="AV374" s="129" t="s">
        <v>83</v>
      </c>
      <c r="AW374" s="129" t="s">
        <v>144</v>
      </c>
      <c r="AX374" s="129" t="s">
        <v>22</v>
      </c>
      <c r="AY374" s="129" t="s">
        <v>167</v>
      </c>
    </row>
    <row r="375" spans="2:65" s="6" customFormat="1" ht="15.75" customHeight="1">
      <c r="B375" s="22"/>
      <c r="C375" s="113" t="s">
        <v>720</v>
      </c>
      <c r="D375" s="113" t="s">
        <v>169</v>
      </c>
      <c r="E375" s="114" t="s">
        <v>721</v>
      </c>
      <c r="F375" s="115" t="s">
        <v>722</v>
      </c>
      <c r="G375" s="116" t="s">
        <v>81</v>
      </c>
      <c r="H375" s="117">
        <v>543.315</v>
      </c>
      <c r="I375" s="118"/>
      <c r="J375" s="119">
        <f>ROUND($I$375*$H$375,2)</f>
        <v>0</v>
      </c>
      <c r="K375" s="115" t="s">
        <v>172</v>
      </c>
      <c r="L375" s="22"/>
      <c r="M375" s="120"/>
      <c r="N375" s="121" t="s">
        <v>44</v>
      </c>
      <c r="Q375" s="122">
        <v>0</v>
      </c>
      <c r="R375" s="122">
        <f>$Q$375*$H$375</f>
        <v>0</v>
      </c>
      <c r="S375" s="122">
        <v>0</v>
      </c>
      <c r="T375" s="123">
        <f>$S$375*$H$375</f>
        <v>0</v>
      </c>
      <c r="AR375" s="71" t="s">
        <v>117</v>
      </c>
      <c r="AT375" s="71" t="s">
        <v>169</v>
      </c>
      <c r="AU375" s="71" t="s">
        <v>83</v>
      </c>
      <c r="AY375" s="6" t="s">
        <v>167</v>
      </c>
      <c r="BE375" s="124">
        <f>IF($N$375="základní",$J$375,0)</f>
        <v>0</v>
      </c>
      <c r="BF375" s="124">
        <f>IF($N$375="snížená",$J$375,0)</f>
        <v>0</v>
      </c>
      <c r="BG375" s="124">
        <f>IF($N$375="zákl. přenesená",$J$375,0)</f>
        <v>0</v>
      </c>
      <c r="BH375" s="124">
        <f>IF($N$375="sníž. přenesená",$J$375,0)</f>
        <v>0</v>
      </c>
      <c r="BI375" s="124">
        <f>IF($N$375="nulová",$J$375,0)</f>
        <v>0</v>
      </c>
      <c r="BJ375" s="71" t="s">
        <v>22</v>
      </c>
      <c r="BK375" s="124">
        <f>ROUND($I$375*$H$375,2)</f>
        <v>0</v>
      </c>
      <c r="BL375" s="71" t="s">
        <v>117</v>
      </c>
      <c r="BM375" s="71" t="s">
        <v>723</v>
      </c>
    </row>
    <row r="376" spans="2:47" s="6" customFormat="1" ht="16.5" customHeight="1">
      <c r="B376" s="22"/>
      <c r="D376" s="125" t="s">
        <v>174</v>
      </c>
      <c r="F376" s="126" t="s">
        <v>724</v>
      </c>
      <c r="L376" s="22"/>
      <c r="M376" s="48"/>
      <c r="T376" s="49"/>
      <c r="AT376" s="6" t="s">
        <v>174</v>
      </c>
      <c r="AU376" s="6" t="s">
        <v>83</v>
      </c>
    </row>
    <row r="377" spans="2:51" s="6" customFormat="1" ht="15.75" customHeight="1">
      <c r="B377" s="127"/>
      <c r="D377" s="128" t="s">
        <v>176</v>
      </c>
      <c r="E377" s="129"/>
      <c r="F377" s="130" t="s">
        <v>725</v>
      </c>
      <c r="H377" s="131">
        <v>46.315</v>
      </c>
      <c r="L377" s="127"/>
      <c r="M377" s="132"/>
      <c r="T377" s="133"/>
      <c r="AT377" s="129" t="s">
        <v>176</v>
      </c>
      <c r="AU377" s="129" t="s">
        <v>83</v>
      </c>
      <c r="AV377" s="129" t="s">
        <v>83</v>
      </c>
      <c r="AW377" s="129" t="s">
        <v>144</v>
      </c>
      <c r="AX377" s="129" t="s">
        <v>73</v>
      </c>
      <c r="AY377" s="129" t="s">
        <v>167</v>
      </c>
    </row>
    <row r="378" spans="2:51" s="6" customFormat="1" ht="15.75" customHeight="1">
      <c r="B378" s="127"/>
      <c r="D378" s="128" t="s">
        <v>176</v>
      </c>
      <c r="E378" s="129"/>
      <c r="F378" s="130" t="s">
        <v>726</v>
      </c>
      <c r="H378" s="131">
        <v>497</v>
      </c>
      <c r="L378" s="127"/>
      <c r="M378" s="132"/>
      <c r="T378" s="133"/>
      <c r="AT378" s="129" t="s">
        <v>176</v>
      </c>
      <c r="AU378" s="129" t="s">
        <v>83</v>
      </c>
      <c r="AV378" s="129" t="s">
        <v>83</v>
      </c>
      <c r="AW378" s="129" t="s">
        <v>144</v>
      </c>
      <c r="AX378" s="129" t="s">
        <v>73</v>
      </c>
      <c r="AY378" s="129" t="s">
        <v>167</v>
      </c>
    </row>
    <row r="379" spans="2:51" s="6" customFormat="1" ht="15.75" customHeight="1">
      <c r="B379" s="144"/>
      <c r="D379" s="128" t="s">
        <v>176</v>
      </c>
      <c r="E379" s="145" t="s">
        <v>79</v>
      </c>
      <c r="F379" s="146" t="s">
        <v>660</v>
      </c>
      <c r="H379" s="147">
        <v>543.315</v>
      </c>
      <c r="L379" s="144"/>
      <c r="M379" s="148"/>
      <c r="T379" s="149"/>
      <c r="AT379" s="145" t="s">
        <v>176</v>
      </c>
      <c r="AU379" s="145" t="s">
        <v>83</v>
      </c>
      <c r="AV379" s="145" t="s">
        <v>117</v>
      </c>
      <c r="AW379" s="145" t="s">
        <v>144</v>
      </c>
      <c r="AX379" s="145" t="s">
        <v>22</v>
      </c>
      <c r="AY379" s="145" t="s">
        <v>167</v>
      </c>
    </row>
    <row r="380" spans="2:65" s="6" customFormat="1" ht="15.75" customHeight="1">
      <c r="B380" s="22"/>
      <c r="C380" s="113" t="s">
        <v>727</v>
      </c>
      <c r="D380" s="113" t="s">
        <v>169</v>
      </c>
      <c r="E380" s="114" t="s">
        <v>728</v>
      </c>
      <c r="F380" s="115" t="s">
        <v>729</v>
      </c>
      <c r="G380" s="116" t="s">
        <v>81</v>
      </c>
      <c r="H380" s="117">
        <v>295.915</v>
      </c>
      <c r="I380" s="118"/>
      <c r="J380" s="119">
        <f>ROUND($I$380*$H$380,2)</f>
        <v>0</v>
      </c>
      <c r="K380" s="115" t="s">
        <v>172</v>
      </c>
      <c r="L380" s="22"/>
      <c r="M380" s="120"/>
      <c r="N380" s="121" t="s">
        <v>44</v>
      </c>
      <c r="Q380" s="122">
        <v>0</v>
      </c>
      <c r="R380" s="122">
        <f>$Q$380*$H$380</f>
        <v>0</v>
      </c>
      <c r="S380" s="122">
        <v>0</v>
      </c>
      <c r="T380" s="123">
        <f>$S$380*$H$380</f>
        <v>0</v>
      </c>
      <c r="AR380" s="71" t="s">
        <v>117</v>
      </c>
      <c r="AT380" s="71" t="s">
        <v>169</v>
      </c>
      <c r="AU380" s="71" t="s">
        <v>83</v>
      </c>
      <c r="AY380" s="6" t="s">
        <v>167</v>
      </c>
      <c r="BE380" s="124">
        <f>IF($N$380="základní",$J$380,0)</f>
        <v>0</v>
      </c>
      <c r="BF380" s="124">
        <f>IF($N$380="snížená",$J$380,0)</f>
        <v>0</v>
      </c>
      <c r="BG380" s="124">
        <f>IF($N$380="zákl. přenesená",$J$380,0)</f>
        <v>0</v>
      </c>
      <c r="BH380" s="124">
        <f>IF($N$380="sníž. přenesená",$J$380,0)</f>
        <v>0</v>
      </c>
      <c r="BI380" s="124">
        <f>IF($N$380="nulová",$J$380,0)</f>
        <v>0</v>
      </c>
      <c r="BJ380" s="71" t="s">
        <v>22</v>
      </c>
      <c r="BK380" s="124">
        <f>ROUND($I$380*$H$380,2)</f>
        <v>0</v>
      </c>
      <c r="BL380" s="71" t="s">
        <v>117</v>
      </c>
      <c r="BM380" s="71" t="s">
        <v>730</v>
      </c>
    </row>
    <row r="381" spans="2:47" s="6" customFormat="1" ht="16.5" customHeight="1">
      <c r="B381" s="22"/>
      <c r="D381" s="125" t="s">
        <v>174</v>
      </c>
      <c r="F381" s="126" t="s">
        <v>731</v>
      </c>
      <c r="L381" s="22"/>
      <c r="M381" s="48"/>
      <c r="T381" s="49"/>
      <c r="AT381" s="6" t="s">
        <v>174</v>
      </c>
      <c r="AU381" s="6" t="s">
        <v>83</v>
      </c>
    </row>
    <row r="382" spans="2:51" s="6" customFormat="1" ht="15.75" customHeight="1">
      <c r="B382" s="127"/>
      <c r="D382" s="128" t="s">
        <v>176</v>
      </c>
      <c r="E382" s="129"/>
      <c r="F382" s="130" t="s">
        <v>732</v>
      </c>
      <c r="H382" s="131">
        <v>14.915</v>
      </c>
      <c r="L382" s="127"/>
      <c r="M382" s="132"/>
      <c r="T382" s="133"/>
      <c r="AT382" s="129" t="s">
        <v>176</v>
      </c>
      <c r="AU382" s="129" t="s">
        <v>83</v>
      </c>
      <c r="AV382" s="129" t="s">
        <v>83</v>
      </c>
      <c r="AW382" s="129" t="s">
        <v>144</v>
      </c>
      <c r="AX382" s="129" t="s">
        <v>73</v>
      </c>
      <c r="AY382" s="129" t="s">
        <v>167</v>
      </c>
    </row>
    <row r="383" spans="2:51" s="6" customFormat="1" ht="15.75" customHeight="1">
      <c r="B383" s="127"/>
      <c r="D383" s="128" t="s">
        <v>176</v>
      </c>
      <c r="E383" s="129"/>
      <c r="F383" s="130" t="s">
        <v>733</v>
      </c>
      <c r="H383" s="131">
        <v>281</v>
      </c>
      <c r="L383" s="127"/>
      <c r="M383" s="132"/>
      <c r="T383" s="133"/>
      <c r="AT383" s="129" t="s">
        <v>176</v>
      </c>
      <c r="AU383" s="129" t="s">
        <v>83</v>
      </c>
      <c r="AV383" s="129" t="s">
        <v>83</v>
      </c>
      <c r="AW383" s="129" t="s">
        <v>144</v>
      </c>
      <c r="AX383" s="129" t="s">
        <v>73</v>
      </c>
      <c r="AY383" s="129" t="s">
        <v>167</v>
      </c>
    </row>
    <row r="384" spans="2:51" s="6" customFormat="1" ht="15.75" customHeight="1">
      <c r="B384" s="144"/>
      <c r="D384" s="128" t="s">
        <v>176</v>
      </c>
      <c r="E384" s="145" t="s">
        <v>84</v>
      </c>
      <c r="F384" s="146" t="s">
        <v>660</v>
      </c>
      <c r="H384" s="147">
        <v>295.915</v>
      </c>
      <c r="L384" s="144"/>
      <c r="M384" s="148"/>
      <c r="T384" s="149"/>
      <c r="AT384" s="145" t="s">
        <v>176</v>
      </c>
      <c r="AU384" s="145" t="s">
        <v>83</v>
      </c>
      <c r="AV384" s="145" t="s">
        <v>117</v>
      </c>
      <c r="AW384" s="145" t="s">
        <v>144</v>
      </c>
      <c r="AX384" s="145" t="s">
        <v>22</v>
      </c>
      <c r="AY384" s="145" t="s">
        <v>167</v>
      </c>
    </row>
    <row r="385" spans="2:65" s="6" customFormat="1" ht="15.75" customHeight="1">
      <c r="B385" s="22"/>
      <c r="C385" s="134" t="s">
        <v>734</v>
      </c>
      <c r="D385" s="134" t="s">
        <v>231</v>
      </c>
      <c r="E385" s="135" t="s">
        <v>735</v>
      </c>
      <c r="F385" s="136" t="s">
        <v>736</v>
      </c>
      <c r="G385" s="137" t="s">
        <v>90</v>
      </c>
      <c r="H385" s="138">
        <v>8.392</v>
      </c>
      <c r="I385" s="139"/>
      <c r="J385" s="140">
        <f>ROUND($I$385*$H$385,2)</f>
        <v>0</v>
      </c>
      <c r="K385" s="136" t="s">
        <v>172</v>
      </c>
      <c r="L385" s="141"/>
      <c r="M385" s="142"/>
      <c r="N385" s="143" t="s">
        <v>44</v>
      </c>
      <c r="Q385" s="122">
        <v>0.6</v>
      </c>
      <c r="R385" s="122">
        <f>$Q$385*$H$385</f>
        <v>5.0352</v>
      </c>
      <c r="S385" s="122">
        <v>0</v>
      </c>
      <c r="T385" s="123">
        <f>$S$385*$H$385</f>
        <v>0</v>
      </c>
      <c r="AR385" s="71" t="s">
        <v>206</v>
      </c>
      <c r="AT385" s="71" t="s">
        <v>231</v>
      </c>
      <c r="AU385" s="71" t="s">
        <v>83</v>
      </c>
      <c r="AY385" s="6" t="s">
        <v>167</v>
      </c>
      <c r="BE385" s="124">
        <f>IF($N$385="základní",$J$385,0)</f>
        <v>0</v>
      </c>
      <c r="BF385" s="124">
        <f>IF($N$385="snížená",$J$385,0)</f>
        <v>0</v>
      </c>
      <c r="BG385" s="124">
        <f>IF($N$385="zákl. přenesená",$J$385,0)</f>
        <v>0</v>
      </c>
      <c r="BH385" s="124">
        <f>IF($N$385="sníž. přenesená",$J$385,0)</f>
        <v>0</v>
      </c>
      <c r="BI385" s="124">
        <f>IF($N$385="nulová",$J$385,0)</f>
        <v>0</v>
      </c>
      <c r="BJ385" s="71" t="s">
        <v>22</v>
      </c>
      <c r="BK385" s="124">
        <f>ROUND($I$385*$H$385,2)</f>
        <v>0</v>
      </c>
      <c r="BL385" s="71" t="s">
        <v>117</v>
      </c>
      <c r="BM385" s="71" t="s">
        <v>737</v>
      </c>
    </row>
    <row r="386" spans="2:47" s="6" customFormat="1" ht="16.5" customHeight="1">
      <c r="B386" s="22"/>
      <c r="D386" s="125" t="s">
        <v>174</v>
      </c>
      <c r="F386" s="126" t="s">
        <v>738</v>
      </c>
      <c r="L386" s="22"/>
      <c r="M386" s="48"/>
      <c r="T386" s="49"/>
      <c r="AT386" s="6" t="s">
        <v>174</v>
      </c>
      <c r="AU386" s="6" t="s">
        <v>83</v>
      </c>
    </row>
    <row r="387" spans="2:51" s="6" customFormat="1" ht="15.75" customHeight="1">
      <c r="B387" s="127"/>
      <c r="D387" s="128" t="s">
        <v>176</v>
      </c>
      <c r="E387" s="129"/>
      <c r="F387" s="130" t="s">
        <v>739</v>
      </c>
      <c r="H387" s="131">
        <v>83.923</v>
      </c>
      <c r="L387" s="127"/>
      <c r="M387" s="132"/>
      <c r="T387" s="133"/>
      <c r="AT387" s="129" t="s">
        <v>176</v>
      </c>
      <c r="AU387" s="129" t="s">
        <v>83</v>
      </c>
      <c r="AV387" s="129" t="s">
        <v>83</v>
      </c>
      <c r="AW387" s="129" t="s">
        <v>144</v>
      </c>
      <c r="AX387" s="129" t="s">
        <v>22</v>
      </c>
      <c r="AY387" s="129" t="s">
        <v>167</v>
      </c>
    </row>
    <row r="388" spans="2:51" s="6" customFormat="1" ht="15.75" customHeight="1">
      <c r="B388" s="127"/>
      <c r="D388" s="128" t="s">
        <v>176</v>
      </c>
      <c r="F388" s="130" t="s">
        <v>740</v>
      </c>
      <c r="H388" s="131">
        <v>8.392</v>
      </c>
      <c r="L388" s="127"/>
      <c r="M388" s="132"/>
      <c r="T388" s="133"/>
      <c r="AT388" s="129" t="s">
        <v>176</v>
      </c>
      <c r="AU388" s="129" t="s">
        <v>83</v>
      </c>
      <c r="AV388" s="129" t="s">
        <v>83</v>
      </c>
      <c r="AW388" s="129" t="s">
        <v>73</v>
      </c>
      <c r="AX388" s="129" t="s">
        <v>22</v>
      </c>
      <c r="AY388" s="129" t="s">
        <v>167</v>
      </c>
    </row>
    <row r="389" spans="2:65" s="6" customFormat="1" ht="15.75" customHeight="1">
      <c r="B389" s="22"/>
      <c r="C389" s="113" t="s">
        <v>741</v>
      </c>
      <c r="D389" s="113" t="s">
        <v>169</v>
      </c>
      <c r="E389" s="114" t="s">
        <v>742</v>
      </c>
      <c r="F389" s="115" t="s">
        <v>743</v>
      </c>
      <c r="G389" s="116" t="s">
        <v>90</v>
      </c>
      <c r="H389" s="117">
        <v>49.9</v>
      </c>
      <c r="I389" s="118"/>
      <c r="J389" s="119">
        <f>ROUND($I$389*$H$389,2)</f>
        <v>0</v>
      </c>
      <c r="K389" s="115" t="s">
        <v>172</v>
      </c>
      <c r="L389" s="22"/>
      <c r="M389" s="120"/>
      <c r="N389" s="121" t="s">
        <v>44</v>
      </c>
      <c r="Q389" s="122">
        <v>0</v>
      </c>
      <c r="R389" s="122">
        <f>$Q$389*$H$389</f>
        <v>0</v>
      </c>
      <c r="S389" s="122">
        <v>0</v>
      </c>
      <c r="T389" s="123">
        <f>$S$389*$H$389</f>
        <v>0</v>
      </c>
      <c r="AR389" s="71" t="s">
        <v>117</v>
      </c>
      <c r="AT389" s="71" t="s">
        <v>169</v>
      </c>
      <c r="AU389" s="71" t="s">
        <v>83</v>
      </c>
      <c r="AY389" s="6" t="s">
        <v>167</v>
      </c>
      <c r="BE389" s="124">
        <f>IF($N$389="základní",$J$389,0)</f>
        <v>0</v>
      </c>
      <c r="BF389" s="124">
        <f>IF($N$389="snížená",$J$389,0)</f>
        <v>0</v>
      </c>
      <c r="BG389" s="124">
        <f>IF($N$389="zákl. přenesená",$J$389,0)</f>
        <v>0</v>
      </c>
      <c r="BH389" s="124">
        <f>IF($N$389="sníž. přenesená",$J$389,0)</f>
        <v>0</v>
      </c>
      <c r="BI389" s="124">
        <f>IF($N$389="nulová",$J$389,0)</f>
        <v>0</v>
      </c>
      <c r="BJ389" s="71" t="s">
        <v>22</v>
      </c>
      <c r="BK389" s="124">
        <f>ROUND($I$389*$H$389,2)</f>
        <v>0</v>
      </c>
      <c r="BL389" s="71" t="s">
        <v>117</v>
      </c>
      <c r="BM389" s="71" t="s">
        <v>744</v>
      </c>
    </row>
    <row r="390" spans="2:47" s="6" customFormat="1" ht="16.5" customHeight="1">
      <c r="B390" s="22"/>
      <c r="D390" s="125" t="s">
        <v>174</v>
      </c>
      <c r="F390" s="126" t="s">
        <v>745</v>
      </c>
      <c r="L390" s="22"/>
      <c r="M390" s="48"/>
      <c r="T390" s="49"/>
      <c r="AT390" s="6" t="s">
        <v>174</v>
      </c>
      <c r="AU390" s="6" t="s">
        <v>83</v>
      </c>
    </row>
    <row r="391" spans="2:51" s="6" customFormat="1" ht="15.75" customHeight="1">
      <c r="B391" s="127"/>
      <c r="D391" s="128" t="s">
        <v>176</v>
      </c>
      <c r="E391" s="129"/>
      <c r="F391" s="130" t="s">
        <v>746</v>
      </c>
      <c r="H391" s="131">
        <v>5.46</v>
      </c>
      <c r="L391" s="127"/>
      <c r="M391" s="132"/>
      <c r="T391" s="133"/>
      <c r="AT391" s="129" t="s">
        <v>176</v>
      </c>
      <c r="AU391" s="129" t="s">
        <v>83</v>
      </c>
      <c r="AV391" s="129" t="s">
        <v>83</v>
      </c>
      <c r="AW391" s="129" t="s">
        <v>144</v>
      </c>
      <c r="AX391" s="129" t="s">
        <v>73</v>
      </c>
      <c r="AY391" s="129" t="s">
        <v>167</v>
      </c>
    </row>
    <row r="392" spans="2:51" s="6" customFormat="1" ht="15.75" customHeight="1">
      <c r="B392" s="127"/>
      <c r="D392" s="128" t="s">
        <v>176</v>
      </c>
      <c r="E392" s="129"/>
      <c r="F392" s="130" t="s">
        <v>747</v>
      </c>
      <c r="H392" s="131">
        <v>7.78</v>
      </c>
      <c r="L392" s="127"/>
      <c r="M392" s="132"/>
      <c r="T392" s="133"/>
      <c r="AT392" s="129" t="s">
        <v>176</v>
      </c>
      <c r="AU392" s="129" t="s">
        <v>83</v>
      </c>
      <c r="AV392" s="129" t="s">
        <v>83</v>
      </c>
      <c r="AW392" s="129" t="s">
        <v>144</v>
      </c>
      <c r="AX392" s="129" t="s">
        <v>73</v>
      </c>
      <c r="AY392" s="129" t="s">
        <v>167</v>
      </c>
    </row>
    <row r="393" spans="2:51" s="6" customFormat="1" ht="15.75" customHeight="1">
      <c r="B393" s="127"/>
      <c r="D393" s="128" t="s">
        <v>176</v>
      </c>
      <c r="E393" s="129"/>
      <c r="F393" s="130" t="s">
        <v>748</v>
      </c>
      <c r="H393" s="131">
        <v>36.66</v>
      </c>
      <c r="L393" s="127"/>
      <c r="M393" s="132"/>
      <c r="T393" s="133"/>
      <c r="AT393" s="129" t="s">
        <v>176</v>
      </c>
      <c r="AU393" s="129" t="s">
        <v>83</v>
      </c>
      <c r="AV393" s="129" t="s">
        <v>83</v>
      </c>
      <c r="AW393" s="129" t="s">
        <v>144</v>
      </c>
      <c r="AX393" s="129" t="s">
        <v>73</v>
      </c>
      <c r="AY393" s="129" t="s">
        <v>167</v>
      </c>
    </row>
    <row r="394" spans="2:51" s="6" customFormat="1" ht="15.75" customHeight="1">
      <c r="B394" s="144"/>
      <c r="D394" s="128" t="s">
        <v>176</v>
      </c>
      <c r="E394" s="145" t="s">
        <v>88</v>
      </c>
      <c r="F394" s="146" t="s">
        <v>660</v>
      </c>
      <c r="H394" s="147">
        <v>49.9</v>
      </c>
      <c r="L394" s="144"/>
      <c r="M394" s="148"/>
      <c r="T394" s="149"/>
      <c r="AT394" s="145" t="s">
        <v>176</v>
      </c>
      <c r="AU394" s="145" t="s">
        <v>83</v>
      </c>
      <c r="AV394" s="145" t="s">
        <v>117</v>
      </c>
      <c r="AW394" s="145" t="s">
        <v>144</v>
      </c>
      <c r="AX394" s="145" t="s">
        <v>22</v>
      </c>
      <c r="AY394" s="145" t="s">
        <v>167</v>
      </c>
    </row>
    <row r="395" spans="2:65" s="6" customFormat="1" ht="15.75" customHeight="1">
      <c r="B395" s="22"/>
      <c r="C395" s="113" t="s">
        <v>749</v>
      </c>
      <c r="D395" s="113" t="s">
        <v>169</v>
      </c>
      <c r="E395" s="114" t="s">
        <v>750</v>
      </c>
      <c r="F395" s="115" t="s">
        <v>751</v>
      </c>
      <c r="G395" s="116" t="s">
        <v>90</v>
      </c>
      <c r="H395" s="117">
        <v>49.9</v>
      </c>
      <c r="I395" s="118"/>
      <c r="J395" s="119">
        <f>ROUND($I$395*$H$395,2)</f>
        <v>0</v>
      </c>
      <c r="K395" s="115" t="s">
        <v>456</v>
      </c>
      <c r="L395" s="22"/>
      <c r="M395" s="120"/>
      <c r="N395" s="121" t="s">
        <v>44</v>
      </c>
      <c r="Q395" s="122">
        <v>0</v>
      </c>
      <c r="R395" s="122">
        <f>$Q$395*$H$395</f>
        <v>0</v>
      </c>
      <c r="S395" s="122">
        <v>0</v>
      </c>
      <c r="T395" s="123">
        <f>$S$395*$H$395</f>
        <v>0</v>
      </c>
      <c r="AR395" s="71" t="s">
        <v>117</v>
      </c>
      <c r="AT395" s="71" t="s">
        <v>169</v>
      </c>
      <c r="AU395" s="71" t="s">
        <v>83</v>
      </c>
      <c r="AY395" s="6" t="s">
        <v>167</v>
      </c>
      <c r="BE395" s="124">
        <f>IF($N$395="základní",$J$395,0)</f>
        <v>0</v>
      </c>
      <c r="BF395" s="124">
        <f>IF($N$395="snížená",$J$395,0)</f>
        <v>0</v>
      </c>
      <c r="BG395" s="124">
        <f>IF($N$395="zákl. přenesená",$J$395,0)</f>
        <v>0</v>
      </c>
      <c r="BH395" s="124">
        <f>IF($N$395="sníž. přenesená",$J$395,0)</f>
        <v>0</v>
      </c>
      <c r="BI395" s="124">
        <f>IF($N$395="nulová",$J$395,0)</f>
        <v>0</v>
      </c>
      <c r="BJ395" s="71" t="s">
        <v>22</v>
      </c>
      <c r="BK395" s="124">
        <f>ROUND($I$395*$H$395,2)</f>
        <v>0</v>
      </c>
      <c r="BL395" s="71" t="s">
        <v>117</v>
      </c>
      <c r="BM395" s="71" t="s">
        <v>752</v>
      </c>
    </row>
    <row r="396" spans="2:47" s="6" customFormat="1" ht="16.5" customHeight="1">
      <c r="B396" s="22"/>
      <c r="D396" s="125" t="s">
        <v>174</v>
      </c>
      <c r="F396" s="126" t="s">
        <v>753</v>
      </c>
      <c r="L396" s="22"/>
      <c r="M396" s="48"/>
      <c r="T396" s="49"/>
      <c r="AT396" s="6" t="s">
        <v>174</v>
      </c>
      <c r="AU396" s="6" t="s">
        <v>83</v>
      </c>
    </row>
    <row r="397" spans="2:51" s="6" customFormat="1" ht="15.75" customHeight="1">
      <c r="B397" s="127"/>
      <c r="D397" s="128" t="s">
        <v>176</v>
      </c>
      <c r="E397" s="129"/>
      <c r="F397" s="130" t="s">
        <v>88</v>
      </c>
      <c r="H397" s="131">
        <v>49.9</v>
      </c>
      <c r="L397" s="127"/>
      <c r="M397" s="132"/>
      <c r="T397" s="133"/>
      <c r="AT397" s="129" t="s">
        <v>176</v>
      </c>
      <c r="AU397" s="129" t="s">
        <v>83</v>
      </c>
      <c r="AV397" s="129" t="s">
        <v>83</v>
      </c>
      <c r="AW397" s="129" t="s">
        <v>144</v>
      </c>
      <c r="AX397" s="129" t="s">
        <v>22</v>
      </c>
      <c r="AY397" s="129" t="s">
        <v>167</v>
      </c>
    </row>
    <row r="398" spans="2:65" s="6" customFormat="1" ht="15.75" customHeight="1">
      <c r="B398" s="22"/>
      <c r="C398" s="134" t="s">
        <v>754</v>
      </c>
      <c r="D398" s="134" t="s">
        <v>231</v>
      </c>
      <c r="E398" s="135" t="s">
        <v>755</v>
      </c>
      <c r="F398" s="136" t="s">
        <v>756</v>
      </c>
      <c r="G398" s="137" t="s">
        <v>90</v>
      </c>
      <c r="H398" s="138">
        <v>49.9</v>
      </c>
      <c r="I398" s="139"/>
      <c r="J398" s="140">
        <f>ROUND($I$398*$H$398,2)</f>
        <v>0</v>
      </c>
      <c r="K398" s="136" t="s">
        <v>172</v>
      </c>
      <c r="L398" s="141"/>
      <c r="M398" s="142"/>
      <c r="N398" s="143" t="s">
        <v>44</v>
      </c>
      <c r="Q398" s="122">
        <v>0</v>
      </c>
      <c r="R398" s="122">
        <f>$Q$398*$H$398</f>
        <v>0</v>
      </c>
      <c r="S398" s="122">
        <v>0</v>
      </c>
      <c r="T398" s="123">
        <f>$S$398*$H$398</f>
        <v>0</v>
      </c>
      <c r="AR398" s="71" t="s">
        <v>206</v>
      </c>
      <c r="AT398" s="71" t="s">
        <v>231</v>
      </c>
      <c r="AU398" s="71" t="s">
        <v>83</v>
      </c>
      <c r="AY398" s="6" t="s">
        <v>167</v>
      </c>
      <c r="BE398" s="124">
        <f>IF($N$398="základní",$J$398,0)</f>
        <v>0</v>
      </c>
      <c r="BF398" s="124">
        <f>IF($N$398="snížená",$J$398,0)</f>
        <v>0</v>
      </c>
      <c r="BG398" s="124">
        <f>IF($N$398="zákl. přenesená",$J$398,0)</f>
        <v>0</v>
      </c>
      <c r="BH398" s="124">
        <f>IF($N$398="sníž. přenesená",$J$398,0)</f>
        <v>0</v>
      </c>
      <c r="BI398" s="124">
        <f>IF($N$398="nulová",$J$398,0)</f>
        <v>0</v>
      </c>
      <c r="BJ398" s="71" t="s">
        <v>22</v>
      </c>
      <c r="BK398" s="124">
        <f>ROUND($I$398*$H$398,2)</f>
        <v>0</v>
      </c>
      <c r="BL398" s="71" t="s">
        <v>117</v>
      </c>
      <c r="BM398" s="71" t="s">
        <v>757</v>
      </c>
    </row>
    <row r="399" spans="2:47" s="6" customFormat="1" ht="16.5" customHeight="1">
      <c r="B399" s="22"/>
      <c r="D399" s="125" t="s">
        <v>174</v>
      </c>
      <c r="F399" s="126" t="s">
        <v>758</v>
      </c>
      <c r="L399" s="22"/>
      <c r="M399" s="48"/>
      <c r="T399" s="49"/>
      <c r="AT399" s="6" t="s">
        <v>174</v>
      </c>
      <c r="AU399" s="6" t="s">
        <v>83</v>
      </c>
    </row>
    <row r="400" spans="2:65" s="6" customFormat="1" ht="15.75" customHeight="1">
      <c r="B400" s="22"/>
      <c r="C400" s="113" t="s">
        <v>759</v>
      </c>
      <c r="D400" s="113" t="s">
        <v>169</v>
      </c>
      <c r="E400" s="114" t="s">
        <v>760</v>
      </c>
      <c r="F400" s="115" t="s">
        <v>761</v>
      </c>
      <c r="G400" s="116" t="s">
        <v>656</v>
      </c>
      <c r="H400" s="117">
        <v>2912.5</v>
      </c>
      <c r="I400" s="118"/>
      <c r="J400" s="119">
        <f>ROUND($I$400*$H$400,2)</f>
        <v>0</v>
      </c>
      <c r="K400" s="115" t="s">
        <v>456</v>
      </c>
      <c r="L400" s="22"/>
      <c r="M400" s="120"/>
      <c r="N400" s="121" t="s">
        <v>44</v>
      </c>
      <c r="Q400" s="122">
        <v>0</v>
      </c>
      <c r="R400" s="122">
        <f>$Q$400*$H$400</f>
        <v>0</v>
      </c>
      <c r="S400" s="122">
        <v>0</v>
      </c>
      <c r="T400" s="123">
        <f>$S$400*$H$400</f>
        <v>0</v>
      </c>
      <c r="AR400" s="71" t="s">
        <v>117</v>
      </c>
      <c r="AT400" s="71" t="s">
        <v>169</v>
      </c>
      <c r="AU400" s="71" t="s">
        <v>83</v>
      </c>
      <c r="AY400" s="6" t="s">
        <v>167</v>
      </c>
      <c r="BE400" s="124">
        <f>IF($N$400="základní",$J$400,0)</f>
        <v>0</v>
      </c>
      <c r="BF400" s="124">
        <f>IF($N$400="snížená",$J$400,0)</f>
        <v>0</v>
      </c>
      <c r="BG400" s="124">
        <f>IF($N$400="zákl. přenesená",$J$400,0)</f>
        <v>0</v>
      </c>
      <c r="BH400" s="124">
        <f>IF($N$400="sníž. přenesená",$J$400,0)</f>
        <v>0</v>
      </c>
      <c r="BI400" s="124">
        <f>IF($N$400="nulová",$J$400,0)</f>
        <v>0</v>
      </c>
      <c r="BJ400" s="71" t="s">
        <v>22</v>
      </c>
      <c r="BK400" s="124">
        <f>ROUND($I$400*$H$400,2)</f>
        <v>0</v>
      </c>
      <c r="BL400" s="71" t="s">
        <v>117</v>
      </c>
      <c r="BM400" s="71" t="s">
        <v>762</v>
      </c>
    </row>
    <row r="401" spans="2:47" s="6" customFormat="1" ht="16.5" customHeight="1">
      <c r="B401" s="22"/>
      <c r="D401" s="125" t="s">
        <v>174</v>
      </c>
      <c r="F401" s="126" t="s">
        <v>763</v>
      </c>
      <c r="L401" s="22"/>
      <c r="M401" s="48"/>
      <c r="T401" s="49"/>
      <c r="AT401" s="6" t="s">
        <v>174</v>
      </c>
      <c r="AU401" s="6" t="s">
        <v>83</v>
      </c>
    </row>
    <row r="402" spans="2:51" s="6" customFormat="1" ht="15.75" customHeight="1">
      <c r="B402" s="127"/>
      <c r="D402" s="128" t="s">
        <v>176</v>
      </c>
      <c r="E402" s="129"/>
      <c r="F402" s="130" t="s">
        <v>764</v>
      </c>
      <c r="H402" s="131">
        <v>77.8</v>
      </c>
      <c r="L402" s="127"/>
      <c r="M402" s="132"/>
      <c r="T402" s="133"/>
      <c r="AT402" s="129" t="s">
        <v>176</v>
      </c>
      <c r="AU402" s="129" t="s">
        <v>83</v>
      </c>
      <c r="AV402" s="129" t="s">
        <v>83</v>
      </c>
      <c r="AW402" s="129" t="s">
        <v>144</v>
      </c>
      <c r="AX402" s="129" t="s">
        <v>73</v>
      </c>
      <c r="AY402" s="129" t="s">
        <v>167</v>
      </c>
    </row>
    <row r="403" spans="2:51" s="6" customFormat="1" ht="15.75" customHeight="1">
      <c r="B403" s="127"/>
      <c r="D403" s="128" t="s">
        <v>176</v>
      </c>
      <c r="E403" s="129"/>
      <c r="F403" s="130" t="s">
        <v>765</v>
      </c>
      <c r="H403" s="131">
        <v>5748</v>
      </c>
      <c r="L403" s="127"/>
      <c r="M403" s="132"/>
      <c r="T403" s="133"/>
      <c r="AT403" s="129" t="s">
        <v>176</v>
      </c>
      <c r="AU403" s="129" t="s">
        <v>83</v>
      </c>
      <c r="AV403" s="129" t="s">
        <v>83</v>
      </c>
      <c r="AW403" s="129" t="s">
        <v>144</v>
      </c>
      <c r="AX403" s="129" t="s">
        <v>73</v>
      </c>
      <c r="AY403" s="129" t="s">
        <v>167</v>
      </c>
    </row>
    <row r="404" spans="2:51" s="6" customFormat="1" ht="15.75" customHeight="1">
      <c r="B404" s="144"/>
      <c r="D404" s="128" t="s">
        <v>176</v>
      </c>
      <c r="E404" s="145"/>
      <c r="F404" s="146" t="s">
        <v>660</v>
      </c>
      <c r="H404" s="147">
        <v>5825.8</v>
      </c>
      <c r="L404" s="144"/>
      <c r="M404" s="148"/>
      <c r="T404" s="149"/>
      <c r="AT404" s="145" t="s">
        <v>176</v>
      </c>
      <c r="AU404" s="145" t="s">
        <v>83</v>
      </c>
      <c r="AV404" s="145" t="s">
        <v>117</v>
      </c>
      <c r="AW404" s="145" t="s">
        <v>144</v>
      </c>
      <c r="AX404" s="145" t="s">
        <v>73</v>
      </c>
      <c r="AY404" s="145" t="s">
        <v>167</v>
      </c>
    </row>
    <row r="405" spans="2:51" s="6" customFormat="1" ht="15.75" customHeight="1">
      <c r="B405" s="127"/>
      <c r="D405" s="128" t="s">
        <v>176</v>
      </c>
      <c r="E405" s="129"/>
      <c r="F405" s="130" t="s">
        <v>766</v>
      </c>
      <c r="H405" s="131">
        <v>2912500</v>
      </c>
      <c r="L405" s="127"/>
      <c r="M405" s="132"/>
      <c r="T405" s="133"/>
      <c r="AT405" s="129" t="s">
        <v>176</v>
      </c>
      <c r="AU405" s="129" t="s">
        <v>83</v>
      </c>
      <c r="AV405" s="129" t="s">
        <v>83</v>
      </c>
      <c r="AW405" s="129" t="s">
        <v>144</v>
      </c>
      <c r="AX405" s="129" t="s">
        <v>73</v>
      </c>
      <c r="AY405" s="129" t="s">
        <v>167</v>
      </c>
    </row>
    <row r="406" spans="2:51" s="6" customFormat="1" ht="15.75" customHeight="1">
      <c r="B406" s="127"/>
      <c r="D406" s="128" t="s">
        <v>176</v>
      </c>
      <c r="E406" s="129"/>
      <c r="F406" s="130" t="s">
        <v>767</v>
      </c>
      <c r="H406" s="131">
        <v>2912.5</v>
      </c>
      <c r="L406" s="127"/>
      <c r="M406" s="132"/>
      <c r="T406" s="133"/>
      <c r="AT406" s="129" t="s">
        <v>176</v>
      </c>
      <c r="AU406" s="129" t="s">
        <v>83</v>
      </c>
      <c r="AV406" s="129" t="s">
        <v>83</v>
      </c>
      <c r="AW406" s="129" t="s">
        <v>144</v>
      </c>
      <c r="AX406" s="129" t="s">
        <v>22</v>
      </c>
      <c r="AY406" s="129" t="s">
        <v>167</v>
      </c>
    </row>
    <row r="407" spans="2:63" s="102" customFormat="1" ht="30.75" customHeight="1">
      <c r="B407" s="103"/>
      <c r="D407" s="104" t="s">
        <v>72</v>
      </c>
      <c r="E407" s="111" t="s">
        <v>27</v>
      </c>
      <c r="F407" s="111" t="s">
        <v>768</v>
      </c>
      <c r="J407" s="112">
        <f>$BK$407</f>
        <v>0</v>
      </c>
      <c r="L407" s="103"/>
      <c r="M407" s="107"/>
      <c r="P407" s="108">
        <f>SUM($P$408:$P$431)</f>
        <v>0</v>
      </c>
      <c r="R407" s="108">
        <f>SUM($R$408:$R$431)</f>
        <v>0</v>
      </c>
      <c r="T407" s="109">
        <f>SUM($T$408:$T$431)</f>
        <v>0</v>
      </c>
      <c r="AR407" s="104" t="s">
        <v>22</v>
      </c>
      <c r="AT407" s="104" t="s">
        <v>72</v>
      </c>
      <c r="AU407" s="104" t="s">
        <v>22</v>
      </c>
      <c r="AY407" s="104" t="s">
        <v>167</v>
      </c>
      <c r="BK407" s="110">
        <f>SUM($BK$408:$BK$431)</f>
        <v>0</v>
      </c>
    </row>
    <row r="408" spans="2:65" s="6" customFormat="1" ht="15.75" customHeight="1">
      <c r="B408" s="22"/>
      <c r="C408" s="113" t="s">
        <v>769</v>
      </c>
      <c r="D408" s="113" t="s">
        <v>169</v>
      </c>
      <c r="E408" s="114" t="s">
        <v>770</v>
      </c>
      <c r="F408" s="115" t="s">
        <v>771</v>
      </c>
      <c r="G408" s="116" t="s">
        <v>81</v>
      </c>
      <c r="H408" s="117">
        <v>839.23</v>
      </c>
      <c r="I408" s="118"/>
      <c r="J408" s="119">
        <f>ROUND($I$408*$H$408,2)</f>
        <v>0</v>
      </c>
      <c r="K408" s="115" t="s">
        <v>456</v>
      </c>
      <c r="L408" s="22"/>
      <c r="M408" s="120"/>
      <c r="N408" s="121" t="s">
        <v>44</v>
      </c>
      <c r="Q408" s="122">
        <v>0</v>
      </c>
      <c r="R408" s="122">
        <f>$Q$408*$H$408</f>
        <v>0</v>
      </c>
      <c r="S408" s="122">
        <v>0</v>
      </c>
      <c r="T408" s="123">
        <f>$S$408*$H$408</f>
        <v>0</v>
      </c>
      <c r="AR408" s="71" t="s">
        <v>117</v>
      </c>
      <c r="AT408" s="71" t="s">
        <v>169</v>
      </c>
      <c r="AU408" s="71" t="s">
        <v>83</v>
      </c>
      <c r="AY408" s="6" t="s">
        <v>167</v>
      </c>
      <c r="BE408" s="124">
        <f>IF($N$408="základní",$J$408,0)</f>
        <v>0</v>
      </c>
      <c r="BF408" s="124">
        <f>IF($N$408="snížená",$J$408,0)</f>
        <v>0</v>
      </c>
      <c r="BG408" s="124">
        <f>IF($N$408="zákl. přenesená",$J$408,0)</f>
        <v>0</v>
      </c>
      <c r="BH408" s="124">
        <f>IF($N$408="sníž. přenesená",$J$408,0)</f>
        <v>0</v>
      </c>
      <c r="BI408" s="124">
        <f>IF($N$408="nulová",$J$408,0)</f>
        <v>0</v>
      </c>
      <c r="BJ408" s="71" t="s">
        <v>22</v>
      </c>
      <c r="BK408" s="124">
        <f>ROUND($I$408*$H$408,2)</f>
        <v>0</v>
      </c>
      <c r="BL408" s="71" t="s">
        <v>117</v>
      </c>
      <c r="BM408" s="71" t="s">
        <v>772</v>
      </c>
    </row>
    <row r="409" spans="2:47" s="6" customFormat="1" ht="16.5" customHeight="1">
      <c r="B409" s="22"/>
      <c r="D409" s="125" t="s">
        <v>174</v>
      </c>
      <c r="F409" s="126" t="s">
        <v>773</v>
      </c>
      <c r="L409" s="22"/>
      <c r="M409" s="48"/>
      <c r="T409" s="49"/>
      <c r="AT409" s="6" t="s">
        <v>174</v>
      </c>
      <c r="AU409" s="6" t="s">
        <v>83</v>
      </c>
    </row>
    <row r="410" spans="2:51" s="6" customFormat="1" ht="15.75" customHeight="1">
      <c r="B410" s="127"/>
      <c r="D410" s="128" t="s">
        <v>176</v>
      </c>
      <c r="E410" s="129"/>
      <c r="F410" s="130" t="s">
        <v>774</v>
      </c>
      <c r="H410" s="131">
        <v>61.23</v>
      </c>
      <c r="L410" s="127"/>
      <c r="M410" s="132"/>
      <c r="T410" s="133"/>
      <c r="AT410" s="129" t="s">
        <v>176</v>
      </c>
      <c r="AU410" s="129" t="s">
        <v>83</v>
      </c>
      <c r="AV410" s="129" t="s">
        <v>83</v>
      </c>
      <c r="AW410" s="129" t="s">
        <v>144</v>
      </c>
      <c r="AX410" s="129" t="s">
        <v>73</v>
      </c>
      <c r="AY410" s="129" t="s">
        <v>167</v>
      </c>
    </row>
    <row r="411" spans="2:51" s="6" customFormat="1" ht="15.75" customHeight="1">
      <c r="B411" s="127"/>
      <c r="D411" s="128" t="s">
        <v>176</v>
      </c>
      <c r="E411" s="129"/>
      <c r="F411" s="130" t="s">
        <v>775</v>
      </c>
      <c r="H411" s="131">
        <v>778</v>
      </c>
      <c r="L411" s="127"/>
      <c r="M411" s="132"/>
      <c r="T411" s="133"/>
      <c r="AT411" s="129" t="s">
        <v>176</v>
      </c>
      <c r="AU411" s="129" t="s">
        <v>83</v>
      </c>
      <c r="AV411" s="129" t="s">
        <v>83</v>
      </c>
      <c r="AW411" s="129" t="s">
        <v>144</v>
      </c>
      <c r="AX411" s="129" t="s">
        <v>73</v>
      </c>
      <c r="AY411" s="129" t="s">
        <v>167</v>
      </c>
    </row>
    <row r="412" spans="2:51" s="6" customFormat="1" ht="15.75" customHeight="1">
      <c r="B412" s="144"/>
      <c r="D412" s="128" t="s">
        <v>176</v>
      </c>
      <c r="E412" s="145"/>
      <c r="F412" s="146" t="s">
        <v>660</v>
      </c>
      <c r="H412" s="147">
        <v>839.23</v>
      </c>
      <c r="L412" s="144"/>
      <c r="M412" s="148"/>
      <c r="T412" s="149"/>
      <c r="AT412" s="145" t="s">
        <v>176</v>
      </c>
      <c r="AU412" s="145" t="s">
        <v>83</v>
      </c>
      <c r="AV412" s="145" t="s">
        <v>117</v>
      </c>
      <c r="AW412" s="145" t="s">
        <v>144</v>
      </c>
      <c r="AX412" s="145" t="s">
        <v>22</v>
      </c>
      <c r="AY412" s="145" t="s">
        <v>167</v>
      </c>
    </row>
    <row r="413" spans="2:65" s="6" customFormat="1" ht="15.75" customHeight="1">
      <c r="B413" s="22"/>
      <c r="C413" s="113" t="s">
        <v>776</v>
      </c>
      <c r="D413" s="113" t="s">
        <v>169</v>
      </c>
      <c r="E413" s="114" t="s">
        <v>777</v>
      </c>
      <c r="F413" s="115" t="s">
        <v>778</v>
      </c>
      <c r="G413" s="116" t="s">
        <v>81</v>
      </c>
      <c r="H413" s="117">
        <v>978</v>
      </c>
      <c r="I413" s="118"/>
      <c r="J413" s="119">
        <f>ROUND($I$413*$H$413,2)</f>
        <v>0</v>
      </c>
      <c r="K413" s="115" t="s">
        <v>172</v>
      </c>
      <c r="L413" s="22"/>
      <c r="M413" s="120"/>
      <c r="N413" s="121" t="s">
        <v>44</v>
      </c>
      <c r="Q413" s="122">
        <v>0</v>
      </c>
      <c r="R413" s="122">
        <f>$Q$413*$H$413</f>
        <v>0</v>
      </c>
      <c r="S413" s="122">
        <v>0</v>
      </c>
      <c r="T413" s="123">
        <f>$S$413*$H$413</f>
        <v>0</v>
      </c>
      <c r="AR413" s="71" t="s">
        <v>117</v>
      </c>
      <c r="AT413" s="71" t="s">
        <v>169</v>
      </c>
      <c r="AU413" s="71" t="s">
        <v>83</v>
      </c>
      <c r="AY413" s="6" t="s">
        <v>167</v>
      </c>
      <c r="BE413" s="124">
        <f>IF($N$413="základní",$J$413,0)</f>
        <v>0</v>
      </c>
      <c r="BF413" s="124">
        <f>IF($N$413="snížená",$J$413,0)</f>
        <v>0</v>
      </c>
      <c r="BG413" s="124">
        <f>IF($N$413="zákl. přenesená",$J$413,0)</f>
        <v>0</v>
      </c>
      <c r="BH413" s="124">
        <f>IF($N$413="sníž. přenesená",$J$413,0)</f>
        <v>0</v>
      </c>
      <c r="BI413" s="124">
        <f>IF($N$413="nulová",$J$413,0)</f>
        <v>0</v>
      </c>
      <c r="BJ413" s="71" t="s">
        <v>22</v>
      </c>
      <c r="BK413" s="124">
        <f>ROUND($I$413*$H$413,2)</f>
        <v>0</v>
      </c>
      <c r="BL413" s="71" t="s">
        <v>117</v>
      </c>
      <c r="BM413" s="71" t="s">
        <v>779</v>
      </c>
    </row>
    <row r="414" spans="2:47" s="6" customFormat="1" ht="16.5" customHeight="1">
      <c r="B414" s="22"/>
      <c r="D414" s="125" t="s">
        <v>174</v>
      </c>
      <c r="F414" s="126" t="s">
        <v>780</v>
      </c>
      <c r="L414" s="22"/>
      <c r="M414" s="48"/>
      <c r="T414" s="49"/>
      <c r="AT414" s="6" t="s">
        <v>174</v>
      </c>
      <c r="AU414" s="6" t="s">
        <v>83</v>
      </c>
    </row>
    <row r="415" spans="2:51" s="6" customFormat="1" ht="15.75" customHeight="1">
      <c r="B415" s="127"/>
      <c r="D415" s="128" t="s">
        <v>176</v>
      </c>
      <c r="E415" s="129"/>
      <c r="F415" s="130" t="s">
        <v>134</v>
      </c>
      <c r="H415" s="131">
        <v>978</v>
      </c>
      <c r="L415" s="127"/>
      <c r="M415" s="132"/>
      <c r="T415" s="133"/>
      <c r="AT415" s="129" t="s">
        <v>176</v>
      </c>
      <c r="AU415" s="129" t="s">
        <v>83</v>
      </c>
      <c r="AV415" s="129" t="s">
        <v>83</v>
      </c>
      <c r="AW415" s="129" t="s">
        <v>144</v>
      </c>
      <c r="AX415" s="129" t="s">
        <v>22</v>
      </c>
      <c r="AY415" s="129" t="s">
        <v>167</v>
      </c>
    </row>
    <row r="416" spans="2:65" s="6" customFormat="1" ht="15.75" customHeight="1">
      <c r="B416" s="22"/>
      <c r="C416" s="113" t="s">
        <v>781</v>
      </c>
      <c r="D416" s="113" t="s">
        <v>169</v>
      </c>
      <c r="E416" s="114" t="s">
        <v>782</v>
      </c>
      <c r="F416" s="115" t="s">
        <v>783</v>
      </c>
      <c r="G416" s="116" t="s">
        <v>81</v>
      </c>
      <c r="H416" s="117">
        <v>2688</v>
      </c>
      <c r="I416" s="118"/>
      <c r="J416" s="119">
        <f>ROUND($I$416*$H$416,2)</f>
        <v>0</v>
      </c>
      <c r="K416" s="115" t="s">
        <v>172</v>
      </c>
      <c r="L416" s="22"/>
      <c r="M416" s="120"/>
      <c r="N416" s="121" t="s">
        <v>44</v>
      </c>
      <c r="Q416" s="122">
        <v>0</v>
      </c>
      <c r="R416" s="122">
        <f>$Q$416*$H$416</f>
        <v>0</v>
      </c>
      <c r="S416" s="122">
        <v>0</v>
      </c>
      <c r="T416" s="123">
        <f>$S$416*$H$416</f>
        <v>0</v>
      </c>
      <c r="AR416" s="71" t="s">
        <v>117</v>
      </c>
      <c r="AT416" s="71" t="s">
        <v>169</v>
      </c>
      <c r="AU416" s="71" t="s">
        <v>83</v>
      </c>
      <c r="AY416" s="6" t="s">
        <v>167</v>
      </c>
      <c r="BE416" s="124">
        <f>IF($N$416="základní",$J$416,0)</f>
        <v>0</v>
      </c>
      <c r="BF416" s="124">
        <f>IF($N$416="snížená",$J$416,0)</f>
        <v>0</v>
      </c>
      <c r="BG416" s="124">
        <f>IF($N$416="zákl. přenesená",$J$416,0)</f>
        <v>0</v>
      </c>
      <c r="BH416" s="124">
        <f>IF($N$416="sníž. přenesená",$J$416,0)</f>
        <v>0</v>
      </c>
      <c r="BI416" s="124">
        <f>IF($N$416="nulová",$J$416,0)</f>
        <v>0</v>
      </c>
      <c r="BJ416" s="71" t="s">
        <v>22</v>
      </c>
      <c r="BK416" s="124">
        <f>ROUND($I$416*$H$416,2)</f>
        <v>0</v>
      </c>
      <c r="BL416" s="71" t="s">
        <v>117</v>
      </c>
      <c r="BM416" s="71" t="s">
        <v>784</v>
      </c>
    </row>
    <row r="417" spans="2:47" s="6" customFormat="1" ht="16.5" customHeight="1">
      <c r="B417" s="22"/>
      <c r="D417" s="125" t="s">
        <v>174</v>
      </c>
      <c r="F417" s="126" t="s">
        <v>785</v>
      </c>
      <c r="L417" s="22"/>
      <c r="M417" s="48"/>
      <c r="T417" s="49"/>
      <c r="AT417" s="6" t="s">
        <v>174</v>
      </c>
      <c r="AU417" s="6" t="s">
        <v>83</v>
      </c>
    </row>
    <row r="418" spans="2:51" s="6" customFormat="1" ht="15.75" customHeight="1">
      <c r="B418" s="127"/>
      <c r="D418" s="128" t="s">
        <v>176</v>
      </c>
      <c r="E418" s="129"/>
      <c r="F418" s="130" t="s">
        <v>137</v>
      </c>
      <c r="H418" s="131">
        <v>2688</v>
      </c>
      <c r="L418" s="127"/>
      <c r="M418" s="132"/>
      <c r="T418" s="133"/>
      <c r="AT418" s="129" t="s">
        <v>176</v>
      </c>
      <c r="AU418" s="129" t="s">
        <v>83</v>
      </c>
      <c r="AV418" s="129" t="s">
        <v>83</v>
      </c>
      <c r="AW418" s="129" t="s">
        <v>144</v>
      </c>
      <c r="AX418" s="129" t="s">
        <v>22</v>
      </c>
      <c r="AY418" s="129" t="s">
        <v>167</v>
      </c>
    </row>
    <row r="419" spans="2:65" s="6" customFormat="1" ht="15.75" customHeight="1">
      <c r="B419" s="22"/>
      <c r="C419" s="113" t="s">
        <v>786</v>
      </c>
      <c r="D419" s="113" t="s">
        <v>169</v>
      </c>
      <c r="E419" s="114" t="s">
        <v>742</v>
      </c>
      <c r="F419" s="115" t="s">
        <v>743</v>
      </c>
      <c r="G419" s="116" t="s">
        <v>90</v>
      </c>
      <c r="H419" s="117">
        <v>58.4</v>
      </c>
      <c r="I419" s="118"/>
      <c r="J419" s="119">
        <f>ROUND($I$419*$H$419,2)</f>
        <v>0</v>
      </c>
      <c r="K419" s="115" t="s">
        <v>172</v>
      </c>
      <c r="L419" s="22"/>
      <c r="M419" s="120"/>
      <c r="N419" s="121" t="s">
        <v>44</v>
      </c>
      <c r="Q419" s="122">
        <v>0</v>
      </c>
      <c r="R419" s="122">
        <f>$Q$419*$H$419</f>
        <v>0</v>
      </c>
      <c r="S419" s="122">
        <v>0</v>
      </c>
      <c r="T419" s="123">
        <f>$S$419*$H$419</f>
        <v>0</v>
      </c>
      <c r="AR419" s="71" t="s">
        <v>117</v>
      </c>
      <c r="AT419" s="71" t="s">
        <v>169</v>
      </c>
      <c r="AU419" s="71" t="s">
        <v>83</v>
      </c>
      <c r="AY419" s="6" t="s">
        <v>167</v>
      </c>
      <c r="BE419" s="124">
        <f>IF($N$419="základní",$J$419,0)</f>
        <v>0</v>
      </c>
      <c r="BF419" s="124">
        <f>IF($N$419="snížená",$J$419,0)</f>
        <v>0</v>
      </c>
      <c r="BG419" s="124">
        <f>IF($N$419="zákl. přenesená",$J$419,0)</f>
        <v>0</v>
      </c>
      <c r="BH419" s="124">
        <f>IF($N$419="sníž. přenesená",$J$419,0)</f>
        <v>0</v>
      </c>
      <c r="BI419" s="124">
        <f>IF($N$419="nulová",$J$419,0)</f>
        <v>0</v>
      </c>
      <c r="BJ419" s="71" t="s">
        <v>22</v>
      </c>
      <c r="BK419" s="124">
        <f>ROUND($I$419*$H$419,2)</f>
        <v>0</v>
      </c>
      <c r="BL419" s="71" t="s">
        <v>117</v>
      </c>
      <c r="BM419" s="71" t="s">
        <v>787</v>
      </c>
    </row>
    <row r="420" spans="2:47" s="6" customFormat="1" ht="16.5" customHeight="1">
      <c r="B420" s="22"/>
      <c r="D420" s="125" t="s">
        <v>174</v>
      </c>
      <c r="F420" s="126" t="s">
        <v>745</v>
      </c>
      <c r="L420" s="22"/>
      <c r="M420" s="48"/>
      <c r="T420" s="49"/>
      <c r="AT420" s="6" t="s">
        <v>174</v>
      </c>
      <c r="AU420" s="6" t="s">
        <v>83</v>
      </c>
    </row>
    <row r="421" spans="2:51" s="6" customFormat="1" ht="15.75" customHeight="1">
      <c r="B421" s="127"/>
      <c r="D421" s="128" t="s">
        <v>176</v>
      </c>
      <c r="E421" s="129"/>
      <c r="F421" s="130" t="s">
        <v>788</v>
      </c>
      <c r="H421" s="131">
        <v>19.5</v>
      </c>
      <c r="L421" s="127"/>
      <c r="M421" s="132"/>
      <c r="T421" s="133"/>
      <c r="AT421" s="129" t="s">
        <v>176</v>
      </c>
      <c r="AU421" s="129" t="s">
        <v>83</v>
      </c>
      <c r="AV421" s="129" t="s">
        <v>83</v>
      </c>
      <c r="AW421" s="129" t="s">
        <v>144</v>
      </c>
      <c r="AX421" s="129" t="s">
        <v>73</v>
      </c>
      <c r="AY421" s="129" t="s">
        <v>167</v>
      </c>
    </row>
    <row r="422" spans="2:51" s="6" customFormat="1" ht="15.75" customHeight="1">
      <c r="B422" s="127"/>
      <c r="D422" s="128" t="s">
        <v>176</v>
      </c>
      <c r="E422" s="129"/>
      <c r="F422" s="130" t="s">
        <v>789</v>
      </c>
      <c r="H422" s="131">
        <v>38.9</v>
      </c>
      <c r="L422" s="127"/>
      <c r="M422" s="132"/>
      <c r="T422" s="133"/>
      <c r="AT422" s="129" t="s">
        <v>176</v>
      </c>
      <c r="AU422" s="129" t="s">
        <v>83</v>
      </c>
      <c r="AV422" s="129" t="s">
        <v>83</v>
      </c>
      <c r="AW422" s="129" t="s">
        <v>144</v>
      </c>
      <c r="AX422" s="129" t="s">
        <v>73</v>
      </c>
      <c r="AY422" s="129" t="s">
        <v>167</v>
      </c>
    </row>
    <row r="423" spans="2:51" s="6" customFormat="1" ht="15.75" customHeight="1">
      <c r="B423" s="144"/>
      <c r="D423" s="128" t="s">
        <v>176</v>
      </c>
      <c r="E423" s="145" t="s">
        <v>92</v>
      </c>
      <c r="F423" s="146" t="s">
        <v>660</v>
      </c>
      <c r="H423" s="147">
        <v>58.4</v>
      </c>
      <c r="L423" s="144"/>
      <c r="M423" s="148"/>
      <c r="T423" s="149"/>
      <c r="AT423" s="145" t="s">
        <v>176</v>
      </c>
      <c r="AU423" s="145" t="s">
        <v>83</v>
      </c>
      <c r="AV423" s="145" t="s">
        <v>117</v>
      </c>
      <c r="AW423" s="145" t="s">
        <v>144</v>
      </c>
      <c r="AX423" s="145" t="s">
        <v>22</v>
      </c>
      <c r="AY423" s="145" t="s">
        <v>167</v>
      </c>
    </row>
    <row r="424" spans="2:65" s="6" customFormat="1" ht="15.75" customHeight="1">
      <c r="B424" s="22"/>
      <c r="C424" s="113" t="s">
        <v>790</v>
      </c>
      <c r="D424" s="113" t="s">
        <v>169</v>
      </c>
      <c r="E424" s="114" t="s">
        <v>750</v>
      </c>
      <c r="F424" s="115" t="s">
        <v>751</v>
      </c>
      <c r="G424" s="116" t="s">
        <v>90</v>
      </c>
      <c r="H424" s="117">
        <v>58.4</v>
      </c>
      <c r="I424" s="118"/>
      <c r="J424" s="119">
        <f>ROUND($I$424*$H$424,2)</f>
        <v>0</v>
      </c>
      <c r="K424" s="115" t="s">
        <v>456</v>
      </c>
      <c r="L424" s="22"/>
      <c r="M424" s="120"/>
      <c r="N424" s="121" t="s">
        <v>44</v>
      </c>
      <c r="Q424" s="122">
        <v>0</v>
      </c>
      <c r="R424" s="122">
        <f>$Q$424*$H$424</f>
        <v>0</v>
      </c>
      <c r="S424" s="122">
        <v>0</v>
      </c>
      <c r="T424" s="123">
        <f>$S$424*$H$424</f>
        <v>0</v>
      </c>
      <c r="AR424" s="71" t="s">
        <v>117</v>
      </c>
      <c r="AT424" s="71" t="s">
        <v>169</v>
      </c>
      <c r="AU424" s="71" t="s">
        <v>83</v>
      </c>
      <c r="AY424" s="6" t="s">
        <v>167</v>
      </c>
      <c r="BE424" s="124">
        <f>IF($N$424="základní",$J$424,0)</f>
        <v>0</v>
      </c>
      <c r="BF424" s="124">
        <f>IF($N$424="snížená",$J$424,0)</f>
        <v>0</v>
      </c>
      <c r="BG424" s="124">
        <f>IF($N$424="zákl. přenesená",$J$424,0)</f>
        <v>0</v>
      </c>
      <c r="BH424" s="124">
        <f>IF($N$424="sníž. přenesená",$J$424,0)</f>
        <v>0</v>
      </c>
      <c r="BI424" s="124">
        <f>IF($N$424="nulová",$J$424,0)</f>
        <v>0</v>
      </c>
      <c r="BJ424" s="71" t="s">
        <v>22</v>
      </c>
      <c r="BK424" s="124">
        <f>ROUND($I$424*$H$424,2)</f>
        <v>0</v>
      </c>
      <c r="BL424" s="71" t="s">
        <v>117</v>
      </c>
      <c r="BM424" s="71" t="s">
        <v>791</v>
      </c>
    </row>
    <row r="425" spans="2:47" s="6" customFormat="1" ht="16.5" customHeight="1">
      <c r="B425" s="22"/>
      <c r="D425" s="125" t="s">
        <v>174</v>
      </c>
      <c r="F425" s="126" t="s">
        <v>753</v>
      </c>
      <c r="L425" s="22"/>
      <c r="M425" s="48"/>
      <c r="T425" s="49"/>
      <c r="AT425" s="6" t="s">
        <v>174</v>
      </c>
      <c r="AU425" s="6" t="s">
        <v>83</v>
      </c>
    </row>
    <row r="426" spans="2:51" s="6" customFormat="1" ht="15.75" customHeight="1">
      <c r="B426" s="127"/>
      <c r="D426" s="128" t="s">
        <v>176</v>
      </c>
      <c r="E426" s="129"/>
      <c r="F426" s="130" t="s">
        <v>92</v>
      </c>
      <c r="H426" s="131">
        <v>58.4</v>
      </c>
      <c r="L426" s="127"/>
      <c r="M426" s="132"/>
      <c r="T426" s="133"/>
      <c r="AT426" s="129" t="s">
        <v>176</v>
      </c>
      <c r="AU426" s="129" t="s">
        <v>83</v>
      </c>
      <c r="AV426" s="129" t="s">
        <v>83</v>
      </c>
      <c r="AW426" s="129" t="s">
        <v>144</v>
      </c>
      <c r="AX426" s="129" t="s">
        <v>22</v>
      </c>
      <c r="AY426" s="129" t="s">
        <v>167</v>
      </c>
    </row>
    <row r="427" spans="2:65" s="6" customFormat="1" ht="15.75" customHeight="1">
      <c r="B427" s="22"/>
      <c r="C427" s="134" t="s">
        <v>792</v>
      </c>
      <c r="D427" s="134" t="s">
        <v>231</v>
      </c>
      <c r="E427" s="135" t="s">
        <v>755</v>
      </c>
      <c r="F427" s="136" t="s">
        <v>756</v>
      </c>
      <c r="G427" s="137" t="s">
        <v>90</v>
      </c>
      <c r="H427" s="138">
        <v>58.4</v>
      </c>
      <c r="I427" s="139"/>
      <c r="J427" s="140">
        <f>ROUND($I$427*$H$427,2)</f>
        <v>0</v>
      </c>
      <c r="K427" s="136" t="s">
        <v>172</v>
      </c>
      <c r="L427" s="141"/>
      <c r="M427" s="142"/>
      <c r="N427" s="143" t="s">
        <v>44</v>
      </c>
      <c r="Q427" s="122">
        <v>0</v>
      </c>
      <c r="R427" s="122">
        <f>$Q$427*$H$427</f>
        <v>0</v>
      </c>
      <c r="S427" s="122">
        <v>0</v>
      </c>
      <c r="T427" s="123">
        <f>$S$427*$H$427</f>
        <v>0</v>
      </c>
      <c r="AR427" s="71" t="s">
        <v>206</v>
      </c>
      <c r="AT427" s="71" t="s">
        <v>231</v>
      </c>
      <c r="AU427" s="71" t="s">
        <v>83</v>
      </c>
      <c r="AY427" s="6" t="s">
        <v>167</v>
      </c>
      <c r="BE427" s="124">
        <f>IF($N$427="základní",$J$427,0)</f>
        <v>0</v>
      </c>
      <c r="BF427" s="124">
        <f>IF($N$427="snížená",$J$427,0)</f>
        <v>0</v>
      </c>
      <c r="BG427" s="124">
        <f>IF($N$427="zákl. přenesená",$J$427,0)</f>
        <v>0</v>
      </c>
      <c r="BH427" s="124">
        <f>IF($N$427="sníž. přenesená",$J$427,0)</f>
        <v>0</v>
      </c>
      <c r="BI427" s="124">
        <f>IF($N$427="nulová",$J$427,0)</f>
        <v>0</v>
      </c>
      <c r="BJ427" s="71" t="s">
        <v>22</v>
      </c>
      <c r="BK427" s="124">
        <f>ROUND($I$427*$H$427,2)</f>
        <v>0</v>
      </c>
      <c r="BL427" s="71" t="s">
        <v>117</v>
      </c>
      <c r="BM427" s="71" t="s">
        <v>793</v>
      </c>
    </row>
    <row r="428" spans="2:47" s="6" customFormat="1" ht="16.5" customHeight="1">
      <c r="B428" s="22"/>
      <c r="D428" s="125" t="s">
        <v>174</v>
      </c>
      <c r="F428" s="126" t="s">
        <v>758</v>
      </c>
      <c r="L428" s="22"/>
      <c r="M428" s="48"/>
      <c r="T428" s="49"/>
      <c r="AT428" s="6" t="s">
        <v>174</v>
      </c>
      <c r="AU428" s="6" t="s">
        <v>83</v>
      </c>
    </row>
    <row r="429" spans="2:65" s="6" customFormat="1" ht="15.75" customHeight="1">
      <c r="B429" s="22"/>
      <c r="C429" s="113" t="s">
        <v>794</v>
      </c>
      <c r="D429" s="113" t="s">
        <v>169</v>
      </c>
      <c r="E429" s="114" t="s">
        <v>795</v>
      </c>
      <c r="F429" s="115" t="s">
        <v>796</v>
      </c>
      <c r="G429" s="116" t="s">
        <v>257</v>
      </c>
      <c r="H429" s="117">
        <v>78</v>
      </c>
      <c r="I429" s="118"/>
      <c r="J429" s="119">
        <f>ROUND($I$429*$H$429,2)</f>
        <v>0</v>
      </c>
      <c r="K429" s="115" t="s">
        <v>456</v>
      </c>
      <c r="L429" s="22"/>
      <c r="M429" s="120"/>
      <c r="N429" s="121" t="s">
        <v>44</v>
      </c>
      <c r="Q429" s="122">
        <v>0</v>
      </c>
      <c r="R429" s="122">
        <f>$Q$429*$H$429</f>
        <v>0</v>
      </c>
      <c r="S429" s="122">
        <v>0</v>
      </c>
      <c r="T429" s="123">
        <f>$S$429*$H$429</f>
        <v>0</v>
      </c>
      <c r="AR429" s="71" t="s">
        <v>117</v>
      </c>
      <c r="AT429" s="71" t="s">
        <v>169</v>
      </c>
      <c r="AU429" s="71" t="s">
        <v>83</v>
      </c>
      <c r="AY429" s="6" t="s">
        <v>167</v>
      </c>
      <c r="BE429" s="124">
        <f>IF($N$429="základní",$J$429,0)</f>
        <v>0</v>
      </c>
      <c r="BF429" s="124">
        <f>IF($N$429="snížená",$J$429,0)</f>
        <v>0</v>
      </c>
      <c r="BG429" s="124">
        <f>IF($N$429="zákl. přenesená",$J$429,0)</f>
        <v>0</v>
      </c>
      <c r="BH429" s="124">
        <f>IF($N$429="sníž. přenesená",$J$429,0)</f>
        <v>0</v>
      </c>
      <c r="BI429" s="124">
        <f>IF($N$429="nulová",$J$429,0)</f>
        <v>0</v>
      </c>
      <c r="BJ429" s="71" t="s">
        <v>22</v>
      </c>
      <c r="BK429" s="124">
        <f>ROUND($I$429*$H$429,2)</f>
        <v>0</v>
      </c>
      <c r="BL429" s="71" t="s">
        <v>117</v>
      </c>
      <c r="BM429" s="71" t="s">
        <v>797</v>
      </c>
    </row>
    <row r="430" spans="2:47" s="6" customFormat="1" ht="16.5" customHeight="1">
      <c r="B430" s="22"/>
      <c r="D430" s="125" t="s">
        <v>174</v>
      </c>
      <c r="F430" s="126" t="s">
        <v>796</v>
      </c>
      <c r="L430" s="22"/>
      <c r="M430" s="48"/>
      <c r="T430" s="49"/>
      <c r="AT430" s="6" t="s">
        <v>174</v>
      </c>
      <c r="AU430" s="6" t="s">
        <v>83</v>
      </c>
    </row>
    <row r="431" spans="2:51" s="6" customFormat="1" ht="15.75" customHeight="1">
      <c r="B431" s="127"/>
      <c r="D431" s="128" t="s">
        <v>176</v>
      </c>
      <c r="E431" s="129"/>
      <c r="F431" s="130" t="s">
        <v>122</v>
      </c>
      <c r="H431" s="131">
        <v>78</v>
      </c>
      <c r="L431" s="127"/>
      <c r="M431" s="132"/>
      <c r="T431" s="133"/>
      <c r="AT431" s="129" t="s">
        <v>176</v>
      </c>
      <c r="AU431" s="129" t="s">
        <v>83</v>
      </c>
      <c r="AV431" s="129" t="s">
        <v>83</v>
      </c>
      <c r="AW431" s="129" t="s">
        <v>144</v>
      </c>
      <c r="AX431" s="129" t="s">
        <v>22</v>
      </c>
      <c r="AY431" s="129" t="s">
        <v>167</v>
      </c>
    </row>
    <row r="432" spans="2:63" s="102" customFormat="1" ht="30.75" customHeight="1">
      <c r="B432" s="103"/>
      <c r="D432" s="104" t="s">
        <v>72</v>
      </c>
      <c r="E432" s="111" t="s">
        <v>212</v>
      </c>
      <c r="F432" s="111" t="s">
        <v>798</v>
      </c>
      <c r="J432" s="112">
        <f>$BK$432</f>
        <v>0</v>
      </c>
      <c r="L432" s="103"/>
      <c r="M432" s="107"/>
      <c r="P432" s="108">
        <f>$P$433</f>
        <v>0</v>
      </c>
      <c r="R432" s="108">
        <f>$R$433</f>
        <v>0</v>
      </c>
      <c r="T432" s="109">
        <f>$T$433</f>
        <v>0</v>
      </c>
      <c r="AR432" s="104" t="s">
        <v>22</v>
      </c>
      <c r="AT432" s="104" t="s">
        <v>72</v>
      </c>
      <c r="AU432" s="104" t="s">
        <v>22</v>
      </c>
      <c r="AY432" s="104" t="s">
        <v>167</v>
      </c>
      <c r="BK432" s="110">
        <f>$BK$433</f>
        <v>0</v>
      </c>
    </row>
    <row r="433" spans="2:63" s="102" customFormat="1" ht="15.75" customHeight="1">
      <c r="B433" s="103"/>
      <c r="D433" s="104" t="s">
        <v>72</v>
      </c>
      <c r="E433" s="111" t="s">
        <v>670</v>
      </c>
      <c r="F433" s="111" t="s">
        <v>799</v>
      </c>
      <c r="J433" s="112">
        <f>$BK$433</f>
        <v>0</v>
      </c>
      <c r="L433" s="103"/>
      <c r="M433" s="107"/>
      <c r="P433" s="108">
        <f>SUM($P$434:$P$435)</f>
        <v>0</v>
      </c>
      <c r="R433" s="108">
        <f>SUM($R$434:$R$435)</f>
        <v>0</v>
      </c>
      <c r="T433" s="109">
        <f>SUM($T$434:$T$435)</f>
        <v>0</v>
      </c>
      <c r="AR433" s="104" t="s">
        <v>22</v>
      </c>
      <c r="AT433" s="104" t="s">
        <v>72</v>
      </c>
      <c r="AU433" s="104" t="s">
        <v>83</v>
      </c>
      <c r="AY433" s="104" t="s">
        <v>167</v>
      </c>
      <c r="BK433" s="110">
        <f>SUM($BK$434:$BK$435)</f>
        <v>0</v>
      </c>
    </row>
    <row r="434" spans="2:65" s="6" customFormat="1" ht="15.75" customHeight="1">
      <c r="B434" s="22"/>
      <c r="C434" s="113" t="s">
        <v>800</v>
      </c>
      <c r="D434" s="113" t="s">
        <v>169</v>
      </c>
      <c r="E434" s="114" t="s">
        <v>801</v>
      </c>
      <c r="F434" s="115" t="s">
        <v>802</v>
      </c>
      <c r="G434" s="116" t="s">
        <v>656</v>
      </c>
      <c r="H434" s="117">
        <v>5.97</v>
      </c>
      <c r="I434" s="118"/>
      <c r="J434" s="119">
        <f>ROUND($I$434*$H$434,2)</f>
        <v>0</v>
      </c>
      <c r="K434" s="115" t="s">
        <v>172</v>
      </c>
      <c r="L434" s="22"/>
      <c r="M434" s="120"/>
      <c r="N434" s="121" t="s">
        <v>44</v>
      </c>
      <c r="Q434" s="122">
        <v>0</v>
      </c>
      <c r="R434" s="122">
        <f>$Q$434*$H$434</f>
        <v>0</v>
      </c>
      <c r="S434" s="122">
        <v>0</v>
      </c>
      <c r="T434" s="123">
        <f>$S$434*$H$434</f>
        <v>0</v>
      </c>
      <c r="AR434" s="71" t="s">
        <v>117</v>
      </c>
      <c r="AT434" s="71" t="s">
        <v>169</v>
      </c>
      <c r="AU434" s="71" t="s">
        <v>98</v>
      </c>
      <c r="AY434" s="6" t="s">
        <v>167</v>
      </c>
      <c r="BE434" s="124">
        <f>IF($N$434="základní",$J$434,0)</f>
        <v>0</v>
      </c>
      <c r="BF434" s="124">
        <f>IF($N$434="snížená",$J$434,0)</f>
        <v>0</v>
      </c>
      <c r="BG434" s="124">
        <f>IF($N$434="zákl. přenesená",$J$434,0)</f>
        <v>0</v>
      </c>
      <c r="BH434" s="124">
        <f>IF($N$434="sníž. přenesená",$J$434,0)</f>
        <v>0</v>
      </c>
      <c r="BI434" s="124">
        <f>IF($N$434="nulová",$J$434,0)</f>
        <v>0</v>
      </c>
      <c r="BJ434" s="71" t="s">
        <v>22</v>
      </c>
      <c r="BK434" s="124">
        <f>ROUND($I$434*$H$434,2)</f>
        <v>0</v>
      </c>
      <c r="BL434" s="71" t="s">
        <v>117</v>
      </c>
      <c r="BM434" s="71" t="s">
        <v>803</v>
      </c>
    </row>
    <row r="435" spans="2:47" s="6" customFormat="1" ht="16.5" customHeight="1">
      <c r="B435" s="22"/>
      <c r="D435" s="125" t="s">
        <v>174</v>
      </c>
      <c r="F435" s="126" t="s">
        <v>804</v>
      </c>
      <c r="L435" s="22"/>
      <c r="M435" s="150"/>
      <c r="N435" s="151"/>
      <c r="O435" s="151"/>
      <c r="P435" s="151"/>
      <c r="Q435" s="151"/>
      <c r="R435" s="151"/>
      <c r="S435" s="151"/>
      <c r="T435" s="152"/>
      <c r="AT435" s="6" t="s">
        <v>174</v>
      </c>
      <c r="AU435" s="6" t="s">
        <v>98</v>
      </c>
    </row>
    <row r="436" spans="2:12" s="6" customFormat="1" ht="7.5" customHeight="1">
      <c r="B436" s="36"/>
      <c r="C436" s="37"/>
      <c r="D436" s="37"/>
      <c r="E436" s="37"/>
      <c r="F436" s="37"/>
      <c r="G436" s="37"/>
      <c r="H436" s="37"/>
      <c r="I436" s="37"/>
      <c r="J436" s="37"/>
      <c r="K436" s="37"/>
      <c r="L436" s="22"/>
    </row>
    <row r="437" s="2" customFormat="1" ht="14.25" customHeight="1"/>
  </sheetData>
  <sheetProtection/>
  <autoFilter ref="C74:K74"/>
  <mergeCells count="6">
    <mergeCell ref="E7:H7"/>
    <mergeCell ref="E22:H22"/>
    <mergeCell ref="E43:H43"/>
    <mergeCell ref="E67:H6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2"/>
      <c r="C2" s="163"/>
      <c r="D2" s="163"/>
      <c r="E2" s="163"/>
      <c r="F2" s="163"/>
      <c r="G2" s="163"/>
      <c r="H2" s="163"/>
      <c r="I2" s="163"/>
      <c r="J2" s="163"/>
      <c r="K2" s="164"/>
    </row>
    <row r="3" spans="2:11" s="167" customFormat="1" ht="45" customHeight="1">
      <c r="B3" s="165"/>
      <c r="C3" s="273" t="s">
        <v>812</v>
      </c>
      <c r="D3" s="273"/>
      <c r="E3" s="273"/>
      <c r="F3" s="273"/>
      <c r="G3" s="273"/>
      <c r="H3" s="273"/>
      <c r="I3" s="273"/>
      <c r="J3" s="273"/>
      <c r="K3" s="166"/>
    </row>
    <row r="4" spans="2:11" ht="25.5" customHeight="1">
      <c r="B4" s="168"/>
      <c r="C4" s="278" t="s">
        <v>813</v>
      </c>
      <c r="D4" s="278"/>
      <c r="E4" s="278"/>
      <c r="F4" s="278"/>
      <c r="G4" s="278"/>
      <c r="H4" s="278"/>
      <c r="I4" s="278"/>
      <c r="J4" s="278"/>
      <c r="K4" s="169"/>
    </row>
    <row r="5" spans="2:11" ht="5.25" customHeight="1">
      <c r="B5" s="168"/>
      <c r="C5" s="170"/>
      <c r="D5" s="170"/>
      <c r="E5" s="170"/>
      <c r="F5" s="170"/>
      <c r="G5" s="170"/>
      <c r="H5" s="170"/>
      <c r="I5" s="170"/>
      <c r="J5" s="170"/>
      <c r="K5" s="169"/>
    </row>
    <row r="6" spans="2:11" ht="15" customHeight="1">
      <c r="B6" s="168"/>
      <c r="C6" s="275" t="s">
        <v>814</v>
      </c>
      <c r="D6" s="275"/>
      <c r="E6" s="275"/>
      <c r="F6" s="275"/>
      <c r="G6" s="275"/>
      <c r="H6" s="275"/>
      <c r="I6" s="275"/>
      <c r="J6" s="275"/>
      <c r="K6" s="169"/>
    </row>
    <row r="7" spans="2:11" ht="15" customHeight="1">
      <c r="B7" s="172"/>
      <c r="C7" s="275" t="s">
        <v>815</v>
      </c>
      <c r="D7" s="275"/>
      <c r="E7" s="275"/>
      <c r="F7" s="275"/>
      <c r="G7" s="275"/>
      <c r="H7" s="275"/>
      <c r="I7" s="275"/>
      <c r="J7" s="275"/>
      <c r="K7" s="169"/>
    </row>
    <row r="8" spans="2:11" ht="12.75" customHeight="1">
      <c r="B8" s="172"/>
      <c r="C8" s="171"/>
      <c r="D8" s="171"/>
      <c r="E8" s="171"/>
      <c r="F8" s="171"/>
      <c r="G8" s="171"/>
      <c r="H8" s="171"/>
      <c r="I8" s="171"/>
      <c r="J8" s="171"/>
      <c r="K8" s="169"/>
    </row>
    <row r="9" spans="2:11" ht="15" customHeight="1">
      <c r="B9" s="172"/>
      <c r="C9" s="275" t="s">
        <v>816</v>
      </c>
      <c r="D9" s="275"/>
      <c r="E9" s="275"/>
      <c r="F9" s="275"/>
      <c r="G9" s="275"/>
      <c r="H9" s="275"/>
      <c r="I9" s="275"/>
      <c r="J9" s="275"/>
      <c r="K9" s="169"/>
    </row>
    <row r="10" spans="2:11" ht="15" customHeight="1">
      <c r="B10" s="172"/>
      <c r="C10" s="171"/>
      <c r="D10" s="275" t="s">
        <v>817</v>
      </c>
      <c r="E10" s="275"/>
      <c r="F10" s="275"/>
      <c r="G10" s="275"/>
      <c r="H10" s="275"/>
      <c r="I10" s="275"/>
      <c r="J10" s="275"/>
      <c r="K10" s="169"/>
    </row>
    <row r="11" spans="2:11" ht="15" customHeight="1">
      <c r="B11" s="172"/>
      <c r="C11" s="173"/>
      <c r="D11" s="275" t="s">
        <v>818</v>
      </c>
      <c r="E11" s="275"/>
      <c r="F11" s="275"/>
      <c r="G11" s="275"/>
      <c r="H11" s="275"/>
      <c r="I11" s="275"/>
      <c r="J11" s="275"/>
      <c r="K11" s="169"/>
    </row>
    <row r="12" spans="2:11" ht="12.75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69"/>
    </row>
    <row r="13" spans="2:11" ht="15" customHeight="1">
      <c r="B13" s="172"/>
      <c r="C13" s="173"/>
      <c r="D13" s="275" t="s">
        <v>819</v>
      </c>
      <c r="E13" s="275"/>
      <c r="F13" s="275"/>
      <c r="G13" s="275"/>
      <c r="H13" s="275"/>
      <c r="I13" s="275"/>
      <c r="J13" s="275"/>
      <c r="K13" s="169"/>
    </row>
    <row r="14" spans="2:11" ht="15" customHeight="1">
      <c r="B14" s="172"/>
      <c r="C14" s="173"/>
      <c r="D14" s="275" t="s">
        <v>820</v>
      </c>
      <c r="E14" s="275"/>
      <c r="F14" s="275"/>
      <c r="G14" s="275"/>
      <c r="H14" s="275"/>
      <c r="I14" s="275"/>
      <c r="J14" s="275"/>
      <c r="K14" s="169"/>
    </row>
    <row r="15" spans="2:11" ht="15" customHeight="1">
      <c r="B15" s="172"/>
      <c r="C15" s="173"/>
      <c r="D15" s="275" t="s">
        <v>821</v>
      </c>
      <c r="E15" s="275"/>
      <c r="F15" s="275"/>
      <c r="G15" s="275"/>
      <c r="H15" s="275"/>
      <c r="I15" s="275"/>
      <c r="J15" s="275"/>
      <c r="K15" s="169"/>
    </row>
    <row r="16" spans="2:11" ht="15" customHeight="1">
      <c r="B16" s="172"/>
      <c r="C16" s="173"/>
      <c r="D16" s="173"/>
      <c r="E16" s="174" t="s">
        <v>76</v>
      </c>
      <c r="F16" s="275" t="s">
        <v>822</v>
      </c>
      <c r="G16" s="275"/>
      <c r="H16" s="275"/>
      <c r="I16" s="275"/>
      <c r="J16" s="275"/>
      <c r="K16" s="169"/>
    </row>
    <row r="17" spans="2:11" ht="15" customHeight="1">
      <c r="B17" s="172"/>
      <c r="C17" s="173"/>
      <c r="D17" s="173"/>
      <c r="E17" s="174" t="s">
        <v>823</v>
      </c>
      <c r="F17" s="275" t="s">
        <v>824</v>
      </c>
      <c r="G17" s="275"/>
      <c r="H17" s="275"/>
      <c r="I17" s="275"/>
      <c r="J17" s="275"/>
      <c r="K17" s="169"/>
    </row>
    <row r="18" spans="2:11" ht="15" customHeight="1">
      <c r="B18" s="172"/>
      <c r="C18" s="173"/>
      <c r="D18" s="173"/>
      <c r="E18" s="174" t="s">
        <v>825</v>
      </c>
      <c r="F18" s="275" t="s">
        <v>826</v>
      </c>
      <c r="G18" s="275"/>
      <c r="H18" s="275"/>
      <c r="I18" s="275"/>
      <c r="J18" s="275"/>
      <c r="K18" s="169"/>
    </row>
    <row r="19" spans="2:11" ht="15" customHeight="1">
      <c r="B19" s="172"/>
      <c r="C19" s="173"/>
      <c r="D19" s="173"/>
      <c r="E19" s="174" t="s">
        <v>827</v>
      </c>
      <c r="F19" s="275" t="s">
        <v>828</v>
      </c>
      <c r="G19" s="275"/>
      <c r="H19" s="275"/>
      <c r="I19" s="275"/>
      <c r="J19" s="275"/>
      <c r="K19" s="169"/>
    </row>
    <row r="20" spans="2:11" ht="15" customHeight="1">
      <c r="B20" s="172"/>
      <c r="C20" s="173"/>
      <c r="D20" s="173"/>
      <c r="E20" s="174" t="s">
        <v>829</v>
      </c>
      <c r="F20" s="275" t="s">
        <v>830</v>
      </c>
      <c r="G20" s="275"/>
      <c r="H20" s="275"/>
      <c r="I20" s="275"/>
      <c r="J20" s="275"/>
      <c r="K20" s="169"/>
    </row>
    <row r="21" spans="2:11" ht="15" customHeight="1">
      <c r="B21" s="172"/>
      <c r="C21" s="173"/>
      <c r="D21" s="173"/>
      <c r="E21" s="174" t="s">
        <v>831</v>
      </c>
      <c r="F21" s="275" t="s">
        <v>832</v>
      </c>
      <c r="G21" s="275"/>
      <c r="H21" s="275"/>
      <c r="I21" s="275"/>
      <c r="J21" s="275"/>
      <c r="K21" s="169"/>
    </row>
    <row r="22" spans="2:11" ht="12.75" customHeight="1">
      <c r="B22" s="172"/>
      <c r="C22" s="173"/>
      <c r="D22" s="173"/>
      <c r="E22" s="173"/>
      <c r="F22" s="173"/>
      <c r="G22" s="173"/>
      <c r="H22" s="173"/>
      <c r="I22" s="173"/>
      <c r="J22" s="173"/>
      <c r="K22" s="169"/>
    </row>
    <row r="23" spans="2:11" ht="15" customHeight="1">
      <c r="B23" s="172"/>
      <c r="C23" s="275" t="s">
        <v>833</v>
      </c>
      <c r="D23" s="275"/>
      <c r="E23" s="275"/>
      <c r="F23" s="275"/>
      <c r="G23" s="275"/>
      <c r="H23" s="275"/>
      <c r="I23" s="275"/>
      <c r="J23" s="275"/>
      <c r="K23" s="169"/>
    </row>
    <row r="24" spans="2:11" ht="15" customHeight="1">
      <c r="B24" s="172"/>
      <c r="C24" s="275" t="s">
        <v>834</v>
      </c>
      <c r="D24" s="275"/>
      <c r="E24" s="275"/>
      <c r="F24" s="275"/>
      <c r="G24" s="275"/>
      <c r="H24" s="275"/>
      <c r="I24" s="275"/>
      <c r="J24" s="275"/>
      <c r="K24" s="169"/>
    </row>
    <row r="25" spans="2:11" ht="15" customHeight="1">
      <c r="B25" s="172"/>
      <c r="C25" s="171"/>
      <c r="D25" s="275" t="s">
        <v>835</v>
      </c>
      <c r="E25" s="275"/>
      <c r="F25" s="275"/>
      <c r="G25" s="275"/>
      <c r="H25" s="275"/>
      <c r="I25" s="275"/>
      <c r="J25" s="275"/>
      <c r="K25" s="169"/>
    </row>
    <row r="26" spans="2:11" ht="15" customHeight="1">
      <c r="B26" s="172"/>
      <c r="C26" s="173"/>
      <c r="D26" s="275" t="s">
        <v>836</v>
      </c>
      <c r="E26" s="275"/>
      <c r="F26" s="275"/>
      <c r="G26" s="275"/>
      <c r="H26" s="275"/>
      <c r="I26" s="275"/>
      <c r="J26" s="275"/>
      <c r="K26" s="169"/>
    </row>
    <row r="27" spans="2:11" ht="12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69"/>
    </row>
    <row r="28" spans="2:11" ht="15" customHeight="1">
      <c r="B28" s="172"/>
      <c r="C28" s="173"/>
      <c r="D28" s="275" t="s">
        <v>837</v>
      </c>
      <c r="E28" s="275"/>
      <c r="F28" s="275"/>
      <c r="G28" s="275"/>
      <c r="H28" s="275"/>
      <c r="I28" s="275"/>
      <c r="J28" s="275"/>
      <c r="K28" s="169"/>
    </row>
    <row r="29" spans="2:11" ht="15" customHeight="1">
      <c r="B29" s="172"/>
      <c r="C29" s="173"/>
      <c r="D29" s="275" t="s">
        <v>838</v>
      </c>
      <c r="E29" s="275"/>
      <c r="F29" s="275"/>
      <c r="G29" s="275"/>
      <c r="H29" s="275"/>
      <c r="I29" s="275"/>
      <c r="J29" s="275"/>
      <c r="K29" s="169"/>
    </row>
    <row r="30" spans="2:11" ht="12.75" customHeight="1">
      <c r="B30" s="172"/>
      <c r="C30" s="173"/>
      <c r="D30" s="173"/>
      <c r="E30" s="173"/>
      <c r="F30" s="173"/>
      <c r="G30" s="173"/>
      <c r="H30" s="173"/>
      <c r="I30" s="173"/>
      <c r="J30" s="173"/>
      <c r="K30" s="169"/>
    </row>
    <row r="31" spans="2:11" ht="15" customHeight="1">
      <c r="B31" s="172"/>
      <c r="C31" s="173"/>
      <c r="D31" s="275" t="s">
        <v>839</v>
      </c>
      <c r="E31" s="275"/>
      <c r="F31" s="275"/>
      <c r="G31" s="275"/>
      <c r="H31" s="275"/>
      <c r="I31" s="275"/>
      <c r="J31" s="275"/>
      <c r="K31" s="169"/>
    </row>
    <row r="32" spans="2:11" ht="15" customHeight="1">
      <c r="B32" s="172"/>
      <c r="C32" s="173"/>
      <c r="D32" s="275" t="s">
        <v>840</v>
      </c>
      <c r="E32" s="275"/>
      <c r="F32" s="275"/>
      <c r="G32" s="275"/>
      <c r="H32" s="275"/>
      <c r="I32" s="275"/>
      <c r="J32" s="275"/>
      <c r="K32" s="169"/>
    </row>
    <row r="33" spans="2:11" ht="15" customHeight="1">
      <c r="B33" s="172"/>
      <c r="C33" s="173"/>
      <c r="D33" s="275" t="s">
        <v>841</v>
      </c>
      <c r="E33" s="275"/>
      <c r="F33" s="275"/>
      <c r="G33" s="275"/>
      <c r="H33" s="275"/>
      <c r="I33" s="275"/>
      <c r="J33" s="275"/>
      <c r="K33" s="169"/>
    </row>
    <row r="34" spans="2:11" ht="15" customHeight="1">
      <c r="B34" s="172"/>
      <c r="C34" s="173"/>
      <c r="D34" s="171"/>
      <c r="E34" s="175" t="s">
        <v>151</v>
      </c>
      <c r="F34" s="171"/>
      <c r="G34" s="275" t="s">
        <v>842</v>
      </c>
      <c r="H34" s="275"/>
      <c r="I34" s="275"/>
      <c r="J34" s="275"/>
      <c r="K34" s="169"/>
    </row>
    <row r="35" spans="2:11" ht="30.75" customHeight="1">
      <c r="B35" s="172"/>
      <c r="C35" s="173"/>
      <c r="D35" s="171"/>
      <c r="E35" s="175" t="s">
        <v>843</v>
      </c>
      <c r="F35" s="171"/>
      <c r="G35" s="275" t="s">
        <v>844</v>
      </c>
      <c r="H35" s="275"/>
      <c r="I35" s="275"/>
      <c r="J35" s="275"/>
      <c r="K35" s="169"/>
    </row>
    <row r="36" spans="2:11" ht="15" customHeight="1">
      <c r="B36" s="172"/>
      <c r="C36" s="173"/>
      <c r="D36" s="171"/>
      <c r="E36" s="175" t="s">
        <v>54</v>
      </c>
      <c r="F36" s="171"/>
      <c r="G36" s="275" t="s">
        <v>845</v>
      </c>
      <c r="H36" s="275"/>
      <c r="I36" s="275"/>
      <c r="J36" s="275"/>
      <c r="K36" s="169"/>
    </row>
    <row r="37" spans="2:11" ht="15" customHeight="1">
      <c r="B37" s="172"/>
      <c r="C37" s="173"/>
      <c r="D37" s="171"/>
      <c r="E37" s="175" t="s">
        <v>152</v>
      </c>
      <c r="F37" s="171"/>
      <c r="G37" s="275" t="s">
        <v>846</v>
      </c>
      <c r="H37" s="275"/>
      <c r="I37" s="275"/>
      <c r="J37" s="275"/>
      <c r="K37" s="169"/>
    </row>
    <row r="38" spans="2:11" ht="15" customHeight="1">
      <c r="B38" s="172"/>
      <c r="C38" s="173"/>
      <c r="D38" s="171"/>
      <c r="E38" s="175" t="s">
        <v>153</v>
      </c>
      <c r="F38" s="171"/>
      <c r="G38" s="275" t="s">
        <v>847</v>
      </c>
      <c r="H38" s="275"/>
      <c r="I38" s="275"/>
      <c r="J38" s="275"/>
      <c r="K38" s="169"/>
    </row>
    <row r="39" spans="2:11" ht="15" customHeight="1">
      <c r="B39" s="172"/>
      <c r="C39" s="173"/>
      <c r="D39" s="171"/>
      <c r="E39" s="175" t="s">
        <v>154</v>
      </c>
      <c r="F39" s="171"/>
      <c r="G39" s="275" t="s">
        <v>848</v>
      </c>
      <c r="H39" s="275"/>
      <c r="I39" s="275"/>
      <c r="J39" s="275"/>
      <c r="K39" s="169"/>
    </row>
    <row r="40" spans="2:11" ht="15" customHeight="1">
      <c r="B40" s="172"/>
      <c r="C40" s="173"/>
      <c r="D40" s="171"/>
      <c r="E40" s="175" t="s">
        <v>849</v>
      </c>
      <c r="F40" s="171"/>
      <c r="G40" s="275" t="s">
        <v>850</v>
      </c>
      <c r="H40" s="275"/>
      <c r="I40" s="275"/>
      <c r="J40" s="275"/>
      <c r="K40" s="169"/>
    </row>
    <row r="41" spans="2:11" ht="15" customHeight="1">
      <c r="B41" s="172"/>
      <c r="C41" s="173"/>
      <c r="D41" s="171"/>
      <c r="E41" s="175"/>
      <c r="F41" s="171"/>
      <c r="G41" s="275" t="s">
        <v>851</v>
      </c>
      <c r="H41" s="275"/>
      <c r="I41" s="275"/>
      <c r="J41" s="275"/>
      <c r="K41" s="169"/>
    </row>
    <row r="42" spans="2:11" ht="15" customHeight="1">
      <c r="B42" s="172"/>
      <c r="C42" s="173"/>
      <c r="D42" s="171"/>
      <c r="E42" s="175" t="s">
        <v>852</v>
      </c>
      <c r="F42" s="171"/>
      <c r="G42" s="275" t="s">
        <v>853</v>
      </c>
      <c r="H42" s="275"/>
      <c r="I42" s="275"/>
      <c r="J42" s="275"/>
      <c r="K42" s="169"/>
    </row>
    <row r="43" spans="2:11" ht="15" customHeight="1">
      <c r="B43" s="172"/>
      <c r="C43" s="173"/>
      <c r="D43" s="171"/>
      <c r="E43" s="175" t="s">
        <v>157</v>
      </c>
      <c r="F43" s="171"/>
      <c r="G43" s="275" t="s">
        <v>854</v>
      </c>
      <c r="H43" s="275"/>
      <c r="I43" s="275"/>
      <c r="J43" s="275"/>
      <c r="K43" s="169"/>
    </row>
    <row r="44" spans="2:11" ht="12.75" customHeight="1">
      <c r="B44" s="172"/>
      <c r="C44" s="173"/>
      <c r="D44" s="171"/>
      <c r="E44" s="171"/>
      <c r="F44" s="171"/>
      <c r="G44" s="171"/>
      <c r="H44" s="171"/>
      <c r="I44" s="171"/>
      <c r="J44" s="171"/>
      <c r="K44" s="169"/>
    </row>
    <row r="45" spans="2:11" ht="15" customHeight="1">
      <c r="B45" s="172"/>
      <c r="C45" s="173"/>
      <c r="D45" s="275" t="s">
        <v>855</v>
      </c>
      <c r="E45" s="275"/>
      <c r="F45" s="275"/>
      <c r="G45" s="275"/>
      <c r="H45" s="275"/>
      <c r="I45" s="275"/>
      <c r="J45" s="275"/>
      <c r="K45" s="169"/>
    </row>
    <row r="46" spans="2:11" ht="15" customHeight="1">
      <c r="B46" s="172"/>
      <c r="C46" s="173"/>
      <c r="D46" s="173"/>
      <c r="E46" s="275" t="s">
        <v>856</v>
      </c>
      <c r="F46" s="275"/>
      <c r="G46" s="275"/>
      <c r="H46" s="275"/>
      <c r="I46" s="275"/>
      <c r="J46" s="275"/>
      <c r="K46" s="169"/>
    </row>
    <row r="47" spans="2:11" ht="15" customHeight="1">
      <c r="B47" s="172"/>
      <c r="C47" s="173"/>
      <c r="D47" s="173"/>
      <c r="E47" s="275" t="s">
        <v>857</v>
      </c>
      <c r="F47" s="275"/>
      <c r="G47" s="275"/>
      <c r="H47" s="275"/>
      <c r="I47" s="275"/>
      <c r="J47" s="275"/>
      <c r="K47" s="169"/>
    </row>
    <row r="48" spans="2:11" ht="15" customHeight="1">
      <c r="B48" s="172"/>
      <c r="C48" s="173"/>
      <c r="D48" s="173"/>
      <c r="E48" s="275" t="s">
        <v>858</v>
      </c>
      <c r="F48" s="275"/>
      <c r="G48" s="275"/>
      <c r="H48" s="275"/>
      <c r="I48" s="275"/>
      <c r="J48" s="275"/>
      <c r="K48" s="169"/>
    </row>
    <row r="49" spans="2:11" ht="15" customHeight="1">
      <c r="B49" s="172"/>
      <c r="C49" s="173"/>
      <c r="D49" s="275" t="s">
        <v>859</v>
      </c>
      <c r="E49" s="275"/>
      <c r="F49" s="275"/>
      <c r="G49" s="275"/>
      <c r="H49" s="275"/>
      <c r="I49" s="275"/>
      <c r="J49" s="275"/>
      <c r="K49" s="169"/>
    </row>
    <row r="50" spans="2:11" ht="25.5" customHeight="1">
      <c r="B50" s="168"/>
      <c r="C50" s="278" t="s">
        <v>860</v>
      </c>
      <c r="D50" s="278"/>
      <c r="E50" s="278"/>
      <c r="F50" s="278"/>
      <c r="G50" s="278"/>
      <c r="H50" s="278"/>
      <c r="I50" s="278"/>
      <c r="J50" s="278"/>
      <c r="K50" s="169"/>
    </row>
    <row r="51" spans="2:11" ht="5.25" customHeight="1">
      <c r="B51" s="168"/>
      <c r="C51" s="170"/>
      <c r="D51" s="170"/>
      <c r="E51" s="170"/>
      <c r="F51" s="170"/>
      <c r="G51" s="170"/>
      <c r="H51" s="170"/>
      <c r="I51" s="170"/>
      <c r="J51" s="170"/>
      <c r="K51" s="169"/>
    </row>
    <row r="52" spans="2:11" ht="15" customHeight="1">
      <c r="B52" s="168"/>
      <c r="C52" s="275" t="s">
        <v>861</v>
      </c>
      <c r="D52" s="275"/>
      <c r="E52" s="275"/>
      <c r="F52" s="275"/>
      <c r="G52" s="275"/>
      <c r="H52" s="275"/>
      <c r="I52" s="275"/>
      <c r="J52" s="275"/>
      <c r="K52" s="169"/>
    </row>
    <row r="53" spans="2:11" ht="15" customHeight="1">
      <c r="B53" s="168"/>
      <c r="C53" s="275" t="s">
        <v>862</v>
      </c>
      <c r="D53" s="275"/>
      <c r="E53" s="275"/>
      <c r="F53" s="275"/>
      <c r="G53" s="275"/>
      <c r="H53" s="275"/>
      <c r="I53" s="275"/>
      <c r="J53" s="275"/>
      <c r="K53" s="169"/>
    </row>
    <row r="54" spans="2:11" ht="12.75" customHeight="1">
      <c r="B54" s="168"/>
      <c r="C54" s="171"/>
      <c r="D54" s="171"/>
      <c r="E54" s="171"/>
      <c r="F54" s="171"/>
      <c r="G54" s="171"/>
      <c r="H54" s="171"/>
      <c r="I54" s="171"/>
      <c r="J54" s="171"/>
      <c r="K54" s="169"/>
    </row>
    <row r="55" spans="2:11" ht="15" customHeight="1">
      <c r="B55" s="168"/>
      <c r="C55" s="275" t="s">
        <v>863</v>
      </c>
      <c r="D55" s="275"/>
      <c r="E55" s="275"/>
      <c r="F55" s="275"/>
      <c r="G55" s="275"/>
      <c r="H55" s="275"/>
      <c r="I55" s="275"/>
      <c r="J55" s="275"/>
      <c r="K55" s="169"/>
    </row>
    <row r="56" spans="2:11" ht="15" customHeight="1">
      <c r="B56" s="168"/>
      <c r="C56" s="173"/>
      <c r="D56" s="275" t="s">
        <v>864</v>
      </c>
      <c r="E56" s="275"/>
      <c r="F56" s="275"/>
      <c r="G56" s="275"/>
      <c r="H56" s="275"/>
      <c r="I56" s="275"/>
      <c r="J56" s="275"/>
      <c r="K56" s="169"/>
    </row>
    <row r="57" spans="2:11" ht="15" customHeight="1">
      <c r="B57" s="168"/>
      <c r="C57" s="173"/>
      <c r="D57" s="275" t="s">
        <v>865</v>
      </c>
      <c r="E57" s="275"/>
      <c r="F57" s="275"/>
      <c r="G57" s="275"/>
      <c r="H57" s="275"/>
      <c r="I57" s="275"/>
      <c r="J57" s="275"/>
      <c r="K57" s="169"/>
    </row>
    <row r="58" spans="2:11" ht="15" customHeight="1">
      <c r="B58" s="168"/>
      <c r="C58" s="173"/>
      <c r="D58" s="275" t="s">
        <v>866</v>
      </c>
      <c r="E58" s="275"/>
      <c r="F58" s="275"/>
      <c r="G58" s="275"/>
      <c r="H58" s="275"/>
      <c r="I58" s="275"/>
      <c r="J58" s="275"/>
      <c r="K58" s="169"/>
    </row>
    <row r="59" spans="2:11" ht="15" customHeight="1">
      <c r="B59" s="168"/>
      <c r="C59" s="173"/>
      <c r="D59" s="275" t="s">
        <v>867</v>
      </c>
      <c r="E59" s="275"/>
      <c r="F59" s="275"/>
      <c r="G59" s="275"/>
      <c r="H59" s="275"/>
      <c r="I59" s="275"/>
      <c r="J59" s="275"/>
      <c r="K59" s="169"/>
    </row>
    <row r="60" spans="2:11" ht="15" customHeight="1">
      <c r="B60" s="168"/>
      <c r="C60" s="173"/>
      <c r="D60" s="277" t="s">
        <v>868</v>
      </c>
      <c r="E60" s="277"/>
      <c r="F60" s="277"/>
      <c r="G60" s="277"/>
      <c r="H60" s="277"/>
      <c r="I60" s="277"/>
      <c r="J60" s="277"/>
      <c r="K60" s="169"/>
    </row>
    <row r="61" spans="2:11" ht="15" customHeight="1">
      <c r="B61" s="168"/>
      <c r="C61" s="173"/>
      <c r="D61" s="275" t="s">
        <v>869</v>
      </c>
      <c r="E61" s="275"/>
      <c r="F61" s="275"/>
      <c r="G61" s="275"/>
      <c r="H61" s="275"/>
      <c r="I61" s="275"/>
      <c r="J61" s="275"/>
      <c r="K61" s="169"/>
    </row>
    <row r="62" spans="2:11" ht="12.75" customHeight="1">
      <c r="B62" s="168"/>
      <c r="C62" s="173"/>
      <c r="D62" s="173"/>
      <c r="E62" s="176"/>
      <c r="F62" s="173"/>
      <c r="G62" s="173"/>
      <c r="H62" s="173"/>
      <c r="I62" s="173"/>
      <c r="J62" s="173"/>
      <c r="K62" s="169"/>
    </row>
    <row r="63" spans="2:11" ht="15" customHeight="1">
      <c r="B63" s="168"/>
      <c r="C63" s="173"/>
      <c r="D63" s="275" t="s">
        <v>870</v>
      </c>
      <c r="E63" s="275"/>
      <c r="F63" s="275"/>
      <c r="G63" s="275"/>
      <c r="H63" s="275"/>
      <c r="I63" s="275"/>
      <c r="J63" s="275"/>
      <c r="K63" s="169"/>
    </row>
    <row r="64" spans="2:11" ht="15" customHeight="1">
      <c r="B64" s="168"/>
      <c r="C64" s="173"/>
      <c r="D64" s="277" t="s">
        <v>871</v>
      </c>
      <c r="E64" s="277"/>
      <c r="F64" s="277"/>
      <c r="G64" s="277"/>
      <c r="H64" s="277"/>
      <c r="I64" s="277"/>
      <c r="J64" s="277"/>
      <c r="K64" s="169"/>
    </row>
    <row r="65" spans="2:11" ht="15" customHeight="1">
      <c r="B65" s="168"/>
      <c r="C65" s="173"/>
      <c r="D65" s="275" t="s">
        <v>872</v>
      </c>
      <c r="E65" s="275"/>
      <c r="F65" s="275"/>
      <c r="G65" s="275"/>
      <c r="H65" s="275"/>
      <c r="I65" s="275"/>
      <c r="J65" s="275"/>
      <c r="K65" s="169"/>
    </row>
    <row r="66" spans="2:11" ht="15" customHeight="1">
      <c r="B66" s="168"/>
      <c r="C66" s="173"/>
      <c r="D66" s="275" t="s">
        <v>873</v>
      </c>
      <c r="E66" s="275"/>
      <c r="F66" s="275"/>
      <c r="G66" s="275"/>
      <c r="H66" s="275"/>
      <c r="I66" s="275"/>
      <c r="J66" s="275"/>
      <c r="K66" s="169"/>
    </row>
    <row r="67" spans="2:11" ht="15" customHeight="1">
      <c r="B67" s="168"/>
      <c r="C67" s="173"/>
      <c r="D67" s="275" t="s">
        <v>874</v>
      </c>
      <c r="E67" s="275"/>
      <c r="F67" s="275"/>
      <c r="G67" s="275"/>
      <c r="H67" s="275"/>
      <c r="I67" s="275"/>
      <c r="J67" s="275"/>
      <c r="K67" s="169"/>
    </row>
    <row r="68" spans="2:11" ht="15" customHeight="1">
      <c r="B68" s="168"/>
      <c r="C68" s="173"/>
      <c r="D68" s="275" t="s">
        <v>875</v>
      </c>
      <c r="E68" s="275"/>
      <c r="F68" s="275"/>
      <c r="G68" s="275"/>
      <c r="H68" s="275"/>
      <c r="I68" s="275"/>
      <c r="J68" s="275"/>
      <c r="K68" s="169"/>
    </row>
    <row r="69" spans="2:11" ht="12.75" customHeight="1">
      <c r="B69" s="177"/>
      <c r="C69" s="178"/>
      <c r="D69" s="178"/>
      <c r="E69" s="178"/>
      <c r="F69" s="178"/>
      <c r="G69" s="178"/>
      <c r="H69" s="178"/>
      <c r="I69" s="178"/>
      <c r="J69" s="178"/>
      <c r="K69" s="179"/>
    </row>
    <row r="70" spans="2:11" ht="18.75" customHeight="1">
      <c r="B70" s="180"/>
      <c r="C70" s="180"/>
      <c r="D70" s="180"/>
      <c r="E70" s="180"/>
      <c r="F70" s="180"/>
      <c r="G70" s="180"/>
      <c r="H70" s="180"/>
      <c r="I70" s="180"/>
      <c r="J70" s="180"/>
      <c r="K70" s="181"/>
    </row>
    <row r="71" spans="2:11" ht="18.7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2:11" ht="7.5" customHeight="1">
      <c r="B72" s="182"/>
      <c r="C72" s="183"/>
      <c r="D72" s="183"/>
      <c r="E72" s="183"/>
      <c r="F72" s="183"/>
      <c r="G72" s="183"/>
      <c r="H72" s="183"/>
      <c r="I72" s="183"/>
      <c r="J72" s="183"/>
      <c r="K72" s="184"/>
    </row>
    <row r="73" spans="2:11" ht="45" customHeight="1">
      <c r="B73" s="185"/>
      <c r="C73" s="276" t="s">
        <v>811</v>
      </c>
      <c r="D73" s="276"/>
      <c r="E73" s="276"/>
      <c r="F73" s="276"/>
      <c r="G73" s="276"/>
      <c r="H73" s="276"/>
      <c r="I73" s="276"/>
      <c r="J73" s="276"/>
      <c r="K73" s="186"/>
    </row>
    <row r="74" spans="2:11" ht="17.25" customHeight="1">
      <c r="B74" s="185"/>
      <c r="C74" s="187" t="s">
        <v>876</v>
      </c>
      <c r="D74" s="187"/>
      <c r="E74" s="187"/>
      <c r="F74" s="187" t="s">
        <v>877</v>
      </c>
      <c r="G74" s="188"/>
      <c r="H74" s="187" t="s">
        <v>152</v>
      </c>
      <c r="I74" s="187" t="s">
        <v>58</v>
      </c>
      <c r="J74" s="187" t="s">
        <v>878</v>
      </c>
      <c r="K74" s="186"/>
    </row>
    <row r="75" spans="2:11" ht="17.25" customHeight="1">
      <c r="B75" s="185"/>
      <c r="C75" s="189" t="s">
        <v>879</v>
      </c>
      <c r="D75" s="189"/>
      <c r="E75" s="189"/>
      <c r="F75" s="190" t="s">
        <v>880</v>
      </c>
      <c r="G75" s="191"/>
      <c r="H75" s="189"/>
      <c r="I75" s="189"/>
      <c r="J75" s="189" t="s">
        <v>881</v>
      </c>
      <c r="K75" s="186"/>
    </row>
    <row r="76" spans="2:11" ht="5.25" customHeight="1">
      <c r="B76" s="185"/>
      <c r="C76" s="192"/>
      <c r="D76" s="192"/>
      <c r="E76" s="192"/>
      <c r="F76" s="192"/>
      <c r="G76" s="193"/>
      <c r="H76" s="192"/>
      <c r="I76" s="192"/>
      <c r="J76" s="192"/>
      <c r="K76" s="186"/>
    </row>
    <row r="77" spans="2:11" ht="15" customHeight="1">
      <c r="B77" s="185"/>
      <c r="C77" s="175" t="s">
        <v>54</v>
      </c>
      <c r="D77" s="192"/>
      <c r="E77" s="192"/>
      <c r="F77" s="194" t="s">
        <v>882</v>
      </c>
      <c r="G77" s="193"/>
      <c r="H77" s="175" t="s">
        <v>883</v>
      </c>
      <c r="I77" s="175" t="s">
        <v>884</v>
      </c>
      <c r="J77" s="175">
        <v>20</v>
      </c>
      <c r="K77" s="186"/>
    </row>
    <row r="78" spans="2:11" ht="15" customHeight="1">
      <c r="B78" s="185"/>
      <c r="C78" s="175" t="s">
        <v>885</v>
      </c>
      <c r="D78" s="175"/>
      <c r="E78" s="175"/>
      <c r="F78" s="194" t="s">
        <v>882</v>
      </c>
      <c r="G78" s="193"/>
      <c r="H78" s="175" t="s">
        <v>886</v>
      </c>
      <c r="I78" s="175" t="s">
        <v>884</v>
      </c>
      <c r="J78" s="175">
        <v>120</v>
      </c>
      <c r="K78" s="186"/>
    </row>
    <row r="79" spans="2:11" ht="15" customHeight="1">
      <c r="B79" s="195"/>
      <c r="C79" s="175" t="s">
        <v>887</v>
      </c>
      <c r="D79" s="175"/>
      <c r="E79" s="175"/>
      <c r="F79" s="194" t="s">
        <v>888</v>
      </c>
      <c r="G79" s="193"/>
      <c r="H79" s="175" t="s">
        <v>889</v>
      </c>
      <c r="I79" s="175" t="s">
        <v>884</v>
      </c>
      <c r="J79" s="175">
        <v>50</v>
      </c>
      <c r="K79" s="186"/>
    </row>
    <row r="80" spans="2:11" ht="15" customHeight="1">
      <c r="B80" s="195"/>
      <c r="C80" s="175" t="s">
        <v>890</v>
      </c>
      <c r="D80" s="175"/>
      <c r="E80" s="175"/>
      <c r="F80" s="194" t="s">
        <v>882</v>
      </c>
      <c r="G80" s="193"/>
      <c r="H80" s="175" t="s">
        <v>891</v>
      </c>
      <c r="I80" s="175" t="s">
        <v>892</v>
      </c>
      <c r="J80" s="175"/>
      <c r="K80" s="186"/>
    </row>
    <row r="81" spans="2:11" ht="15" customHeight="1">
      <c r="B81" s="195"/>
      <c r="C81" s="196" t="s">
        <v>893</v>
      </c>
      <c r="D81" s="196"/>
      <c r="E81" s="196"/>
      <c r="F81" s="197" t="s">
        <v>888</v>
      </c>
      <c r="G81" s="196"/>
      <c r="H81" s="196" t="s">
        <v>894</v>
      </c>
      <c r="I81" s="196" t="s">
        <v>884</v>
      </c>
      <c r="J81" s="196">
        <v>15</v>
      </c>
      <c r="K81" s="186"/>
    </row>
    <row r="82" spans="2:11" ht="15" customHeight="1">
      <c r="B82" s="195"/>
      <c r="C82" s="196" t="s">
        <v>895</v>
      </c>
      <c r="D82" s="196"/>
      <c r="E82" s="196"/>
      <c r="F82" s="197" t="s">
        <v>888</v>
      </c>
      <c r="G82" s="196"/>
      <c r="H82" s="196" t="s">
        <v>896</v>
      </c>
      <c r="I82" s="196" t="s">
        <v>884</v>
      </c>
      <c r="J82" s="196">
        <v>15</v>
      </c>
      <c r="K82" s="186"/>
    </row>
    <row r="83" spans="2:11" ht="15" customHeight="1">
      <c r="B83" s="195"/>
      <c r="C83" s="196" t="s">
        <v>897</v>
      </c>
      <c r="D83" s="196"/>
      <c r="E83" s="196"/>
      <c r="F83" s="197" t="s">
        <v>888</v>
      </c>
      <c r="G83" s="196"/>
      <c r="H83" s="196" t="s">
        <v>898</v>
      </c>
      <c r="I83" s="196" t="s">
        <v>884</v>
      </c>
      <c r="J83" s="196">
        <v>20</v>
      </c>
      <c r="K83" s="186"/>
    </row>
    <row r="84" spans="2:11" ht="15" customHeight="1">
      <c r="B84" s="195"/>
      <c r="C84" s="196" t="s">
        <v>899</v>
      </c>
      <c r="D84" s="196"/>
      <c r="E84" s="196"/>
      <c r="F84" s="197" t="s">
        <v>888</v>
      </c>
      <c r="G84" s="196"/>
      <c r="H84" s="196" t="s">
        <v>900</v>
      </c>
      <c r="I84" s="196" t="s">
        <v>884</v>
      </c>
      <c r="J84" s="196">
        <v>20</v>
      </c>
      <c r="K84" s="186"/>
    </row>
    <row r="85" spans="2:11" ht="15" customHeight="1">
      <c r="B85" s="195"/>
      <c r="C85" s="175" t="s">
        <v>901</v>
      </c>
      <c r="D85" s="175"/>
      <c r="E85" s="175"/>
      <c r="F85" s="194" t="s">
        <v>888</v>
      </c>
      <c r="G85" s="193"/>
      <c r="H85" s="175" t="s">
        <v>902</v>
      </c>
      <c r="I85" s="175" t="s">
        <v>884</v>
      </c>
      <c r="J85" s="175">
        <v>50</v>
      </c>
      <c r="K85" s="186"/>
    </row>
    <row r="86" spans="2:11" ht="15" customHeight="1">
      <c r="B86" s="195"/>
      <c r="C86" s="175" t="s">
        <v>903</v>
      </c>
      <c r="D86" s="175"/>
      <c r="E86" s="175"/>
      <c r="F86" s="194" t="s">
        <v>888</v>
      </c>
      <c r="G86" s="193"/>
      <c r="H86" s="175" t="s">
        <v>904</v>
      </c>
      <c r="I86" s="175" t="s">
        <v>884</v>
      </c>
      <c r="J86" s="175">
        <v>20</v>
      </c>
      <c r="K86" s="186"/>
    </row>
    <row r="87" spans="2:11" ht="15" customHeight="1">
      <c r="B87" s="195"/>
      <c r="C87" s="175" t="s">
        <v>905</v>
      </c>
      <c r="D87" s="175"/>
      <c r="E87" s="175"/>
      <c r="F87" s="194" t="s">
        <v>888</v>
      </c>
      <c r="G87" s="193"/>
      <c r="H87" s="175" t="s">
        <v>906</v>
      </c>
      <c r="I87" s="175" t="s">
        <v>884</v>
      </c>
      <c r="J87" s="175">
        <v>20</v>
      </c>
      <c r="K87" s="186"/>
    </row>
    <row r="88" spans="2:11" ht="15" customHeight="1">
      <c r="B88" s="195"/>
      <c r="C88" s="175" t="s">
        <v>907</v>
      </c>
      <c r="D88" s="175"/>
      <c r="E88" s="175"/>
      <c r="F88" s="194" t="s">
        <v>888</v>
      </c>
      <c r="G88" s="193"/>
      <c r="H88" s="175" t="s">
        <v>908</v>
      </c>
      <c r="I88" s="175" t="s">
        <v>884</v>
      </c>
      <c r="J88" s="175">
        <v>50</v>
      </c>
      <c r="K88" s="186"/>
    </row>
    <row r="89" spans="2:11" ht="15" customHeight="1">
      <c r="B89" s="195"/>
      <c r="C89" s="175" t="s">
        <v>909</v>
      </c>
      <c r="D89" s="175"/>
      <c r="E89" s="175"/>
      <c r="F89" s="194" t="s">
        <v>888</v>
      </c>
      <c r="G89" s="193"/>
      <c r="H89" s="175" t="s">
        <v>909</v>
      </c>
      <c r="I89" s="175" t="s">
        <v>884</v>
      </c>
      <c r="J89" s="175">
        <v>50</v>
      </c>
      <c r="K89" s="186"/>
    </row>
    <row r="90" spans="2:11" ht="15" customHeight="1">
      <c r="B90" s="195"/>
      <c r="C90" s="175" t="s">
        <v>158</v>
      </c>
      <c r="D90" s="175"/>
      <c r="E90" s="175"/>
      <c r="F90" s="194" t="s">
        <v>888</v>
      </c>
      <c r="G90" s="193"/>
      <c r="H90" s="175" t="s">
        <v>910</v>
      </c>
      <c r="I90" s="175" t="s">
        <v>884</v>
      </c>
      <c r="J90" s="175">
        <v>255</v>
      </c>
      <c r="K90" s="186"/>
    </row>
    <row r="91" spans="2:11" ht="15" customHeight="1">
      <c r="B91" s="195"/>
      <c r="C91" s="175" t="s">
        <v>911</v>
      </c>
      <c r="D91" s="175"/>
      <c r="E91" s="175"/>
      <c r="F91" s="194" t="s">
        <v>882</v>
      </c>
      <c r="G91" s="193"/>
      <c r="H91" s="175" t="s">
        <v>912</v>
      </c>
      <c r="I91" s="175" t="s">
        <v>913</v>
      </c>
      <c r="J91" s="175"/>
      <c r="K91" s="186"/>
    </row>
    <row r="92" spans="2:11" ht="15" customHeight="1">
      <c r="B92" s="195"/>
      <c r="C92" s="175" t="s">
        <v>914</v>
      </c>
      <c r="D92" s="175"/>
      <c r="E92" s="175"/>
      <c r="F92" s="194" t="s">
        <v>882</v>
      </c>
      <c r="G92" s="193"/>
      <c r="H92" s="175" t="s">
        <v>915</v>
      </c>
      <c r="I92" s="175" t="s">
        <v>916</v>
      </c>
      <c r="J92" s="175"/>
      <c r="K92" s="186"/>
    </row>
    <row r="93" spans="2:11" ht="15" customHeight="1">
      <c r="B93" s="195"/>
      <c r="C93" s="175" t="s">
        <v>917</v>
      </c>
      <c r="D93" s="175"/>
      <c r="E93" s="175"/>
      <c r="F93" s="194" t="s">
        <v>882</v>
      </c>
      <c r="G93" s="193"/>
      <c r="H93" s="175" t="s">
        <v>917</v>
      </c>
      <c r="I93" s="175" t="s">
        <v>916</v>
      </c>
      <c r="J93" s="175"/>
      <c r="K93" s="186"/>
    </row>
    <row r="94" spans="2:11" ht="15" customHeight="1">
      <c r="B94" s="195"/>
      <c r="C94" s="175" t="s">
        <v>39</v>
      </c>
      <c r="D94" s="175"/>
      <c r="E94" s="175"/>
      <c r="F94" s="194" t="s">
        <v>882</v>
      </c>
      <c r="G94" s="193"/>
      <c r="H94" s="175" t="s">
        <v>918</v>
      </c>
      <c r="I94" s="175" t="s">
        <v>916</v>
      </c>
      <c r="J94" s="175"/>
      <c r="K94" s="186"/>
    </row>
    <row r="95" spans="2:11" ht="15" customHeight="1">
      <c r="B95" s="195"/>
      <c r="C95" s="175" t="s">
        <v>49</v>
      </c>
      <c r="D95" s="175"/>
      <c r="E95" s="175"/>
      <c r="F95" s="194" t="s">
        <v>882</v>
      </c>
      <c r="G95" s="193"/>
      <c r="H95" s="175" t="s">
        <v>919</v>
      </c>
      <c r="I95" s="175" t="s">
        <v>916</v>
      </c>
      <c r="J95" s="175"/>
      <c r="K95" s="186"/>
    </row>
    <row r="96" spans="2:11" ht="15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200"/>
    </row>
    <row r="97" spans="2:11" ht="18.75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1"/>
    </row>
    <row r="98" spans="2:11" ht="18.75" customHeight="1"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2:11" ht="7.5" customHeight="1">
      <c r="B99" s="182"/>
      <c r="C99" s="183"/>
      <c r="D99" s="183"/>
      <c r="E99" s="183"/>
      <c r="F99" s="183"/>
      <c r="G99" s="183"/>
      <c r="H99" s="183"/>
      <c r="I99" s="183"/>
      <c r="J99" s="183"/>
      <c r="K99" s="184"/>
    </row>
    <row r="100" spans="2:11" ht="45" customHeight="1">
      <c r="B100" s="185"/>
      <c r="C100" s="276" t="s">
        <v>920</v>
      </c>
      <c r="D100" s="276"/>
      <c r="E100" s="276"/>
      <c r="F100" s="276"/>
      <c r="G100" s="276"/>
      <c r="H100" s="276"/>
      <c r="I100" s="276"/>
      <c r="J100" s="276"/>
      <c r="K100" s="186"/>
    </row>
    <row r="101" spans="2:11" ht="17.25" customHeight="1">
      <c r="B101" s="185"/>
      <c r="C101" s="187" t="s">
        <v>876</v>
      </c>
      <c r="D101" s="187"/>
      <c r="E101" s="187"/>
      <c r="F101" s="187" t="s">
        <v>877</v>
      </c>
      <c r="G101" s="188"/>
      <c r="H101" s="187" t="s">
        <v>152</v>
      </c>
      <c r="I101" s="187" t="s">
        <v>58</v>
      </c>
      <c r="J101" s="187" t="s">
        <v>878</v>
      </c>
      <c r="K101" s="186"/>
    </row>
    <row r="102" spans="2:11" ht="17.25" customHeight="1">
      <c r="B102" s="185"/>
      <c r="C102" s="189" t="s">
        <v>879</v>
      </c>
      <c r="D102" s="189"/>
      <c r="E102" s="189"/>
      <c r="F102" s="190" t="s">
        <v>880</v>
      </c>
      <c r="G102" s="191"/>
      <c r="H102" s="189"/>
      <c r="I102" s="189"/>
      <c r="J102" s="189" t="s">
        <v>881</v>
      </c>
      <c r="K102" s="186"/>
    </row>
    <row r="103" spans="2:11" ht="5.25" customHeight="1">
      <c r="B103" s="185"/>
      <c r="C103" s="187"/>
      <c r="D103" s="187"/>
      <c r="E103" s="187"/>
      <c r="F103" s="187"/>
      <c r="G103" s="203"/>
      <c r="H103" s="187"/>
      <c r="I103" s="187"/>
      <c r="J103" s="187"/>
      <c r="K103" s="186"/>
    </row>
    <row r="104" spans="2:11" ht="15" customHeight="1">
      <c r="B104" s="185"/>
      <c r="C104" s="175" t="s">
        <v>54</v>
      </c>
      <c r="D104" s="192"/>
      <c r="E104" s="192"/>
      <c r="F104" s="194" t="s">
        <v>882</v>
      </c>
      <c r="G104" s="203"/>
      <c r="H104" s="175" t="s">
        <v>921</v>
      </c>
      <c r="I104" s="175" t="s">
        <v>884</v>
      </c>
      <c r="J104" s="175">
        <v>20</v>
      </c>
      <c r="K104" s="186"/>
    </row>
    <row r="105" spans="2:11" ht="15" customHeight="1">
      <c r="B105" s="185"/>
      <c r="C105" s="175" t="s">
        <v>885</v>
      </c>
      <c r="D105" s="175"/>
      <c r="E105" s="175"/>
      <c r="F105" s="194" t="s">
        <v>882</v>
      </c>
      <c r="G105" s="175"/>
      <c r="H105" s="175" t="s">
        <v>921</v>
      </c>
      <c r="I105" s="175" t="s">
        <v>884</v>
      </c>
      <c r="J105" s="175">
        <v>120</v>
      </c>
      <c r="K105" s="186"/>
    </row>
    <row r="106" spans="2:11" ht="15" customHeight="1">
      <c r="B106" s="195"/>
      <c r="C106" s="175" t="s">
        <v>887</v>
      </c>
      <c r="D106" s="175"/>
      <c r="E106" s="175"/>
      <c r="F106" s="194" t="s">
        <v>888</v>
      </c>
      <c r="G106" s="175"/>
      <c r="H106" s="175" t="s">
        <v>921</v>
      </c>
      <c r="I106" s="175" t="s">
        <v>884</v>
      </c>
      <c r="J106" s="175">
        <v>50</v>
      </c>
      <c r="K106" s="186"/>
    </row>
    <row r="107" spans="2:11" ht="15" customHeight="1">
      <c r="B107" s="195"/>
      <c r="C107" s="175" t="s">
        <v>890</v>
      </c>
      <c r="D107" s="175"/>
      <c r="E107" s="175"/>
      <c r="F107" s="194" t="s">
        <v>882</v>
      </c>
      <c r="G107" s="175"/>
      <c r="H107" s="175" t="s">
        <v>921</v>
      </c>
      <c r="I107" s="175" t="s">
        <v>892</v>
      </c>
      <c r="J107" s="175"/>
      <c r="K107" s="186"/>
    </row>
    <row r="108" spans="2:11" ht="15" customHeight="1">
      <c r="B108" s="195"/>
      <c r="C108" s="175" t="s">
        <v>901</v>
      </c>
      <c r="D108" s="175"/>
      <c r="E108" s="175"/>
      <c r="F108" s="194" t="s">
        <v>888</v>
      </c>
      <c r="G108" s="175"/>
      <c r="H108" s="175" t="s">
        <v>921</v>
      </c>
      <c r="I108" s="175" t="s">
        <v>884</v>
      </c>
      <c r="J108" s="175">
        <v>50</v>
      </c>
      <c r="K108" s="186"/>
    </row>
    <row r="109" spans="2:11" ht="15" customHeight="1">
      <c r="B109" s="195"/>
      <c r="C109" s="175" t="s">
        <v>909</v>
      </c>
      <c r="D109" s="175"/>
      <c r="E109" s="175"/>
      <c r="F109" s="194" t="s">
        <v>888</v>
      </c>
      <c r="G109" s="175"/>
      <c r="H109" s="175" t="s">
        <v>921</v>
      </c>
      <c r="I109" s="175" t="s">
        <v>884</v>
      </c>
      <c r="J109" s="175">
        <v>50</v>
      </c>
      <c r="K109" s="186"/>
    </row>
    <row r="110" spans="2:11" ht="15" customHeight="1">
      <c r="B110" s="195"/>
      <c r="C110" s="175" t="s">
        <v>907</v>
      </c>
      <c r="D110" s="175"/>
      <c r="E110" s="175"/>
      <c r="F110" s="194" t="s">
        <v>888</v>
      </c>
      <c r="G110" s="175"/>
      <c r="H110" s="175" t="s">
        <v>921</v>
      </c>
      <c r="I110" s="175" t="s">
        <v>884</v>
      </c>
      <c r="J110" s="175">
        <v>50</v>
      </c>
      <c r="K110" s="186"/>
    </row>
    <row r="111" spans="2:11" ht="15" customHeight="1">
      <c r="B111" s="195"/>
      <c r="C111" s="175" t="s">
        <v>54</v>
      </c>
      <c r="D111" s="175"/>
      <c r="E111" s="175"/>
      <c r="F111" s="194" t="s">
        <v>882</v>
      </c>
      <c r="G111" s="175"/>
      <c r="H111" s="175" t="s">
        <v>922</v>
      </c>
      <c r="I111" s="175" t="s">
        <v>884</v>
      </c>
      <c r="J111" s="175">
        <v>20</v>
      </c>
      <c r="K111" s="186"/>
    </row>
    <row r="112" spans="2:11" ht="15" customHeight="1">
      <c r="B112" s="195"/>
      <c r="C112" s="175" t="s">
        <v>923</v>
      </c>
      <c r="D112" s="175"/>
      <c r="E112" s="175"/>
      <c r="F112" s="194" t="s">
        <v>882</v>
      </c>
      <c r="G112" s="175"/>
      <c r="H112" s="175" t="s">
        <v>924</v>
      </c>
      <c r="I112" s="175" t="s">
        <v>884</v>
      </c>
      <c r="J112" s="175">
        <v>120</v>
      </c>
      <c r="K112" s="186"/>
    </row>
    <row r="113" spans="2:11" ht="15" customHeight="1">
      <c r="B113" s="195"/>
      <c r="C113" s="175" t="s">
        <v>39</v>
      </c>
      <c r="D113" s="175"/>
      <c r="E113" s="175"/>
      <c r="F113" s="194" t="s">
        <v>882</v>
      </c>
      <c r="G113" s="175"/>
      <c r="H113" s="175" t="s">
        <v>925</v>
      </c>
      <c r="I113" s="175" t="s">
        <v>916</v>
      </c>
      <c r="J113" s="175"/>
      <c r="K113" s="186"/>
    </row>
    <row r="114" spans="2:11" ht="15" customHeight="1">
      <c r="B114" s="195"/>
      <c r="C114" s="175" t="s">
        <v>49</v>
      </c>
      <c r="D114" s="175"/>
      <c r="E114" s="175"/>
      <c r="F114" s="194" t="s">
        <v>882</v>
      </c>
      <c r="G114" s="175"/>
      <c r="H114" s="175" t="s">
        <v>926</v>
      </c>
      <c r="I114" s="175" t="s">
        <v>916</v>
      </c>
      <c r="J114" s="175"/>
      <c r="K114" s="186"/>
    </row>
    <row r="115" spans="2:11" ht="15" customHeight="1">
      <c r="B115" s="195"/>
      <c r="C115" s="175" t="s">
        <v>58</v>
      </c>
      <c r="D115" s="175"/>
      <c r="E115" s="175"/>
      <c r="F115" s="194" t="s">
        <v>882</v>
      </c>
      <c r="G115" s="175"/>
      <c r="H115" s="175" t="s">
        <v>927</v>
      </c>
      <c r="I115" s="175" t="s">
        <v>928</v>
      </c>
      <c r="J115" s="175"/>
      <c r="K115" s="186"/>
    </row>
    <row r="116" spans="2:11" ht="15" customHeight="1">
      <c r="B116" s="198"/>
      <c r="C116" s="204"/>
      <c r="D116" s="204"/>
      <c r="E116" s="204"/>
      <c r="F116" s="204"/>
      <c r="G116" s="204"/>
      <c r="H116" s="204"/>
      <c r="I116" s="204"/>
      <c r="J116" s="204"/>
      <c r="K116" s="200"/>
    </row>
    <row r="117" spans="2:11" ht="18.75" customHeight="1">
      <c r="B117" s="205"/>
      <c r="C117" s="171"/>
      <c r="D117" s="171"/>
      <c r="E117" s="171"/>
      <c r="F117" s="206"/>
      <c r="G117" s="171"/>
      <c r="H117" s="171"/>
      <c r="I117" s="171"/>
      <c r="J117" s="171"/>
      <c r="K117" s="205"/>
    </row>
    <row r="118" spans="2:11" ht="18.75" customHeight="1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2:11" ht="7.5" customHeight="1">
      <c r="B119" s="207"/>
      <c r="C119" s="208"/>
      <c r="D119" s="208"/>
      <c r="E119" s="208"/>
      <c r="F119" s="208"/>
      <c r="G119" s="208"/>
      <c r="H119" s="208"/>
      <c r="I119" s="208"/>
      <c r="J119" s="208"/>
      <c r="K119" s="209"/>
    </row>
    <row r="120" spans="2:11" ht="45" customHeight="1">
      <c r="B120" s="210"/>
      <c r="C120" s="273" t="s">
        <v>929</v>
      </c>
      <c r="D120" s="273"/>
      <c r="E120" s="273"/>
      <c r="F120" s="273"/>
      <c r="G120" s="273"/>
      <c r="H120" s="273"/>
      <c r="I120" s="273"/>
      <c r="J120" s="273"/>
      <c r="K120" s="211"/>
    </row>
    <row r="121" spans="2:11" ht="17.25" customHeight="1">
      <c r="B121" s="212"/>
      <c r="C121" s="187" t="s">
        <v>876</v>
      </c>
      <c r="D121" s="187"/>
      <c r="E121" s="187"/>
      <c r="F121" s="187" t="s">
        <v>877</v>
      </c>
      <c r="G121" s="188"/>
      <c r="H121" s="187" t="s">
        <v>152</v>
      </c>
      <c r="I121" s="187" t="s">
        <v>58</v>
      </c>
      <c r="J121" s="187" t="s">
        <v>878</v>
      </c>
      <c r="K121" s="213"/>
    </row>
    <row r="122" spans="2:11" ht="17.25" customHeight="1">
      <c r="B122" s="212"/>
      <c r="C122" s="189" t="s">
        <v>879</v>
      </c>
      <c r="D122" s="189"/>
      <c r="E122" s="189"/>
      <c r="F122" s="190" t="s">
        <v>880</v>
      </c>
      <c r="G122" s="191"/>
      <c r="H122" s="189"/>
      <c r="I122" s="189"/>
      <c r="J122" s="189" t="s">
        <v>881</v>
      </c>
      <c r="K122" s="213"/>
    </row>
    <row r="123" spans="2:11" ht="5.25" customHeight="1">
      <c r="B123" s="214"/>
      <c r="C123" s="192"/>
      <c r="D123" s="192"/>
      <c r="E123" s="192"/>
      <c r="F123" s="192"/>
      <c r="G123" s="175"/>
      <c r="H123" s="192"/>
      <c r="I123" s="192"/>
      <c r="J123" s="192"/>
      <c r="K123" s="215"/>
    </row>
    <row r="124" spans="2:11" ht="15" customHeight="1">
      <c r="B124" s="214"/>
      <c r="C124" s="175" t="s">
        <v>885</v>
      </c>
      <c r="D124" s="192"/>
      <c r="E124" s="192"/>
      <c r="F124" s="194" t="s">
        <v>882</v>
      </c>
      <c r="G124" s="175"/>
      <c r="H124" s="175" t="s">
        <v>921</v>
      </c>
      <c r="I124" s="175" t="s">
        <v>884</v>
      </c>
      <c r="J124" s="175">
        <v>120</v>
      </c>
      <c r="K124" s="216"/>
    </row>
    <row r="125" spans="2:11" ht="15" customHeight="1">
      <c r="B125" s="214"/>
      <c r="C125" s="175" t="s">
        <v>930</v>
      </c>
      <c r="D125" s="175"/>
      <c r="E125" s="175"/>
      <c r="F125" s="194" t="s">
        <v>882</v>
      </c>
      <c r="G125" s="175"/>
      <c r="H125" s="175" t="s">
        <v>931</v>
      </c>
      <c r="I125" s="175" t="s">
        <v>884</v>
      </c>
      <c r="J125" s="175" t="s">
        <v>932</v>
      </c>
      <c r="K125" s="216"/>
    </row>
    <row r="126" spans="2:11" ht="15" customHeight="1">
      <c r="B126" s="214"/>
      <c r="C126" s="175" t="s">
        <v>831</v>
      </c>
      <c r="D126" s="175"/>
      <c r="E126" s="175"/>
      <c r="F126" s="194" t="s">
        <v>882</v>
      </c>
      <c r="G126" s="175"/>
      <c r="H126" s="175" t="s">
        <v>933</v>
      </c>
      <c r="I126" s="175" t="s">
        <v>884</v>
      </c>
      <c r="J126" s="175" t="s">
        <v>932</v>
      </c>
      <c r="K126" s="216"/>
    </row>
    <row r="127" spans="2:11" ht="15" customHeight="1">
      <c r="B127" s="214"/>
      <c r="C127" s="175" t="s">
        <v>893</v>
      </c>
      <c r="D127" s="175"/>
      <c r="E127" s="175"/>
      <c r="F127" s="194" t="s">
        <v>888</v>
      </c>
      <c r="G127" s="175"/>
      <c r="H127" s="175" t="s">
        <v>894</v>
      </c>
      <c r="I127" s="175" t="s">
        <v>884</v>
      </c>
      <c r="J127" s="175">
        <v>15</v>
      </c>
      <c r="K127" s="216"/>
    </row>
    <row r="128" spans="2:11" ht="15" customHeight="1">
      <c r="B128" s="214"/>
      <c r="C128" s="196" t="s">
        <v>895</v>
      </c>
      <c r="D128" s="196"/>
      <c r="E128" s="196"/>
      <c r="F128" s="197" t="s">
        <v>888</v>
      </c>
      <c r="G128" s="196"/>
      <c r="H128" s="196" t="s">
        <v>896</v>
      </c>
      <c r="I128" s="196" t="s">
        <v>884</v>
      </c>
      <c r="J128" s="196">
        <v>15</v>
      </c>
      <c r="K128" s="216"/>
    </row>
    <row r="129" spans="2:11" ht="15" customHeight="1">
      <c r="B129" s="214"/>
      <c r="C129" s="196" t="s">
        <v>897</v>
      </c>
      <c r="D129" s="196"/>
      <c r="E129" s="196"/>
      <c r="F129" s="197" t="s">
        <v>888</v>
      </c>
      <c r="G129" s="196"/>
      <c r="H129" s="196" t="s">
        <v>898</v>
      </c>
      <c r="I129" s="196" t="s">
        <v>884</v>
      </c>
      <c r="J129" s="196">
        <v>20</v>
      </c>
      <c r="K129" s="216"/>
    </row>
    <row r="130" spans="2:11" ht="15" customHeight="1">
      <c r="B130" s="214"/>
      <c r="C130" s="196" t="s">
        <v>899</v>
      </c>
      <c r="D130" s="196"/>
      <c r="E130" s="196"/>
      <c r="F130" s="197" t="s">
        <v>888</v>
      </c>
      <c r="G130" s="196"/>
      <c r="H130" s="196" t="s">
        <v>900</v>
      </c>
      <c r="I130" s="196" t="s">
        <v>884</v>
      </c>
      <c r="J130" s="196">
        <v>20</v>
      </c>
      <c r="K130" s="216"/>
    </row>
    <row r="131" spans="2:11" ht="15" customHeight="1">
      <c r="B131" s="214"/>
      <c r="C131" s="175" t="s">
        <v>887</v>
      </c>
      <c r="D131" s="175"/>
      <c r="E131" s="175"/>
      <c r="F131" s="194" t="s">
        <v>888</v>
      </c>
      <c r="G131" s="175"/>
      <c r="H131" s="175" t="s">
        <v>921</v>
      </c>
      <c r="I131" s="175" t="s">
        <v>884</v>
      </c>
      <c r="J131" s="175">
        <v>50</v>
      </c>
      <c r="K131" s="216"/>
    </row>
    <row r="132" spans="2:11" ht="15" customHeight="1">
      <c r="B132" s="214"/>
      <c r="C132" s="175" t="s">
        <v>901</v>
      </c>
      <c r="D132" s="175"/>
      <c r="E132" s="175"/>
      <c r="F132" s="194" t="s">
        <v>888</v>
      </c>
      <c r="G132" s="175"/>
      <c r="H132" s="175" t="s">
        <v>921</v>
      </c>
      <c r="I132" s="175" t="s">
        <v>884</v>
      </c>
      <c r="J132" s="175">
        <v>50</v>
      </c>
      <c r="K132" s="216"/>
    </row>
    <row r="133" spans="2:11" ht="15" customHeight="1">
      <c r="B133" s="214"/>
      <c r="C133" s="175" t="s">
        <v>907</v>
      </c>
      <c r="D133" s="175"/>
      <c r="E133" s="175"/>
      <c r="F133" s="194" t="s">
        <v>888</v>
      </c>
      <c r="G133" s="175"/>
      <c r="H133" s="175" t="s">
        <v>921</v>
      </c>
      <c r="I133" s="175" t="s">
        <v>884</v>
      </c>
      <c r="J133" s="175">
        <v>50</v>
      </c>
      <c r="K133" s="216"/>
    </row>
    <row r="134" spans="2:11" ht="15" customHeight="1">
      <c r="B134" s="214"/>
      <c r="C134" s="175" t="s">
        <v>909</v>
      </c>
      <c r="D134" s="175"/>
      <c r="E134" s="175"/>
      <c r="F134" s="194" t="s">
        <v>888</v>
      </c>
      <c r="G134" s="175"/>
      <c r="H134" s="175" t="s">
        <v>921</v>
      </c>
      <c r="I134" s="175" t="s">
        <v>884</v>
      </c>
      <c r="J134" s="175">
        <v>50</v>
      </c>
      <c r="K134" s="216"/>
    </row>
    <row r="135" spans="2:11" ht="15" customHeight="1">
      <c r="B135" s="214"/>
      <c r="C135" s="175" t="s">
        <v>158</v>
      </c>
      <c r="D135" s="175"/>
      <c r="E135" s="175"/>
      <c r="F135" s="194" t="s">
        <v>888</v>
      </c>
      <c r="G135" s="175"/>
      <c r="H135" s="175" t="s">
        <v>934</v>
      </c>
      <c r="I135" s="175" t="s">
        <v>884</v>
      </c>
      <c r="J135" s="175">
        <v>255</v>
      </c>
      <c r="K135" s="216"/>
    </row>
    <row r="136" spans="2:11" ht="15" customHeight="1">
      <c r="B136" s="214"/>
      <c r="C136" s="175" t="s">
        <v>911</v>
      </c>
      <c r="D136" s="175"/>
      <c r="E136" s="175"/>
      <c r="F136" s="194" t="s">
        <v>882</v>
      </c>
      <c r="G136" s="175"/>
      <c r="H136" s="175" t="s">
        <v>935</v>
      </c>
      <c r="I136" s="175" t="s">
        <v>913</v>
      </c>
      <c r="J136" s="175"/>
      <c r="K136" s="216"/>
    </row>
    <row r="137" spans="2:11" ht="15" customHeight="1">
      <c r="B137" s="214"/>
      <c r="C137" s="175" t="s">
        <v>914</v>
      </c>
      <c r="D137" s="175"/>
      <c r="E137" s="175"/>
      <c r="F137" s="194" t="s">
        <v>882</v>
      </c>
      <c r="G137" s="175"/>
      <c r="H137" s="175" t="s">
        <v>936</v>
      </c>
      <c r="I137" s="175" t="s">
        <v>916</v>
      </c>
      <c r="J137" s="175"/>
      <c r="K137" s="216"/>
    </row>
    <row r="138" spans="2:11" ht="15" customHeight="1">
      <c r="B138" s="214"/>
      <c r="C138" s="175" t="s">
        <v>917</v>
      </c>
      <c r="D138" s="175"/>
      <c r="E138" s="175"/>
      <c r="F138" s="194" t="s">
        <v>882</v>
      </c>
      <c r="G138" s="175"/>
      <c r="H138" s="175" t="s">
        <v>917</v>
      </c>
      <c r="I138" s="175" t="s">
        <v>916</v>
      </c>
      <c r="J138" s="175"/>
      <c r="K138" s="216"/>
    </row>
    <row r="139" spans="2:11" ht="15" customHeight="1">
      <c r="B139" s="214"/>
      <c r="C139" s="175" t="s">
        <v>39</v>
      </c>
      <c r="D139" s="175"/>
      <c r="E139" s="175"/>
      <c r="F139" s="194" t="s">
        <v>882</v>
      </c>
      <c r="G139" s="175"/>
      <c r="H139" s="175" t="s">
        <v>937</v>
      </c>
      <c r="I139" s="175" t="s">
        <v>916</v>
      </c>
      <c r="J139" s="175"/>
      <c r="K139" s="216"/>
    </row>
    <row r="140" spans="2:11" ht="15" customHeight="1">
      <c r="B140" s="214"/>
      <c r="C140" s="175" t="s">
        <v>938</v>
      </c>
      <c r="D140" s="175"/>
      <c r="E140" s="175"/>
      <c r="F140" s="194" t="s">
        <v>882</v>
      </c>
      <c r="G140" s="175"/>
      <c r="H140" s="175" t="s">
        <v>939</v>
      </c>
      <c r="I140" s="175" t="s">
        <v>916</v>
      </c>
      <c r="J140" s="175"/>
      <c r="K140" s="216"/>
    </row>
    <row r="141" spans="2:11" ht="15" customHeight="1">
      <c r="B141" s="217"/>
      <c r="C141" s="218"/>
      <c r="D141" s="218"/>
      <c r="E141" s="218"/>
      <c r="F141" s="218"/>
      <c r="G141" s="218"/>
      <c r="H141" s="218"/>
      <c r="I141" s="218"/>
      <c r="J141" s="218"/>
      <c r="K141" s="219"/>
    </row>
    <row r="142" spans="2:11" ht="18.75" customHeight="1">
      <c r="B142" s="171"/>
      <c r="C142" s="171"/>
      <c r="D142" s="171"/>
      <c r="E142" s="171"/>
      <c r="F142" s="206"/>
      <c r="G142" s="171"/>
      <c r="H142" s="171"/>
      <c r="I142" s="171"/>
      <c r="J142" s="171"/>
      <c r="K142" s="171"/>
    </row>
    <row r="143" spans="2:11" ht="18.75" customHeight="1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2:11" ht="7.5" customHeight="1">
      <c r="B144" s="182"/>
      <c r="C144" s="183"/>
      <c r="D144" s="183"/>
      <c r="E144" s="183"/>
      <c r="F144" s="183"/>
      <c r="G144" s="183"/>
      <c r="H144" s="183"/>
      <c r="I144" s="183"/>
      <c r="J144" s="183"/>
      <c r="K144" s="184"/>
    </row>
    <row r="145" spans="2:11" ht="45" customHeight="1">
      <c r="B145" s="185"/>
      <c r="C145" s="276" t="s">
        <v>940</v>
      </c>
      <c r="D145" s="276"/>
      <c r="E145" s="276"/>
      <c r="F145" s="276"/>
      <c r="G145" s="276"/>
      <c r="H145" s="276"/>
      <c r="I145" s="276"/>
      <c r="J145" s="276"/>
      <c r="K145" s="186"/>
    </row>
    <row r="146" spans="2:11" ht="17.25" customHeight="1">
      <c r="B146" s="185"/>
      <c r="C146" s="187" t="s">
        <v>876</v>
      </c>
      <c r="D146" s="187"/>
      <c r="E146" s="187"/>
      <c r="F146" s="187" t="s">
        <v>877</v>
      </c>
      <c r="G146" s="188"/>
      <c r="H146" s="187" t="s">
        <v>152</v>
      </c>
      <c r="I146" s="187" t="s">
        <v>58</v>
      </c>
      <c r="J146" s="187" t="s">
        <v>878</v>
      </c>
      <c r="K146" s="186"/>
    </row>
    <row r="147" spans="2:11" ht="17.25" customHeight="1">
      <c r="B147" s="185"/>
      <c r="C147" s="189" t="s">
        <v>879</v>
      </c>
      <c r="D147" s="189"/>
      <c r="E147" s="189"/>
      <c r="F147" s="190" t="s">
        <v>880</v>
      </c>
      <c r="G147" s="191"/>
      <c r="H147" s="189"/>
      <c r="I147" s="189"/>
      <c r="J147" s="189" t="s">
        <v>881</v>
      </c>
      <c r="K147" s="186"/>
    </row>
    <row r="148" spans="2:11" ht="5.25" customHeight="1">
      <c r="B148" s="195"/>
      <c r="C148" s="192"/>
      <c r="D148" s="192"/>
      <c r="E148" s="192"/>
      <c r="F148" s="192"/>
      <c r="G148" s="193"/>
      <c r="H148" s="192"/>
      <c r="I148" s="192"/>
      <c r="J148" s="192"/>
      <c r="K148" s="216"/>
    </row>
    <row r="149" spans="2:11" ht="15" customHeight="1">
      <c r="B149" s="195"/>
      <c r="C149" s="220" t="s">
        <v>885</v>
      </c>
      <c r="D149" s="175"/>
      <c r="E149" s="175"/>
      <c r="F149" s="221" t="s">
        <v>882</v>
      </c>
      <c r="G149" s="175"/>
      <c r="H149" s="220" t="s">
        <v>921</v>
      </c>
      <c r="I149" s="220" t="s">
        <v>884</v>
      </c>
      <c r="J149" s="220">
        <v>120</v>
      </c>
      <c r="K149" s="216"/>
    </row>
    <row r="150" spans="2:11" ht="15" customHeight="1">
      <c r="B150" s="195"/>
      <c r="C150" s="220" t="s">
        <v>930</v>
      </c>
      <c r="D150" s="175"/>
      <c r="E150" s="175"/>
      <c r="F150" s="221" t="s">
        <v>882</v>
      </c>
      <c r="G150" s="175"/>
      <c r="H150" s="220" t="s">
        <v>941</v>
      </c>
      <c r="I150" s="220" t="s">
        <v>884</v>
      </c>
      <c r="J150" s="220" t="s">
        <v>932</v>
      </c>
      <c r="K150" s="216"/>
    </row>
    <row r="151" spans="2:11" ht="15" customHeight="1">
      <c r="B151" s="195"/>
      <c r="C151" s="220" t="s">
        <v>831</v>
      </c>
      <c r="D151" s="175"/>
      <c r="E151" s="175"/>
      <c r="F151" s="221" t="s">
        <v>882</v>
      </c>
      <c r="G151" s="175"/>
      <c r="H151" s="220" t="s">
        <v>942</v>
      </c>
      <c r="I151" s="220" t="s">
        <v>884</v>
      </c>
      <c r="J151" s="220" t="s">
        <v>932</v>
      </c>
      <c r="K151" s="216"/>
    </row>
    <row r="152" spans="2:11" ht="15" customHeight="1">
      <c r="B152" s="195"/>
      <c r="C152" s="220" t="s">
        <v>887</v>
      </c>
      <c r="D152" s="175"/>
      <c r="E152" s="175"/>
      <c r="F152" s="221" t="s">
        <v>888</v>
      </c>
      <c r="G152" s="175"/>
      <c r="H152" s="220" t="s">
        <v>921</v>
      </c>
      <c r="I152" s="220" t="s">
        <v>884</v>
      </c>
      <c r="J152" s="220">
        <v>50</v>
      </c>
      <c r="K152" s="216"/>
    </row>
    <row r="153" spans="2:11" ht="15" customHeight="1">
      <c r="B153" s="195"/>
      <c r="C153" s="220" t="s">
        <v>890</v>
      </c>
      <c r="D153" s="175"/>
      <c r="E153" s="175"/>
      <c r="F153" s="221" t="s">
        <v>882</v>
      </c>
      <c r="G153" s="175"/>
      <c r="H153" s="220" t="s">
        <v>921</v>
      </c>
      <c r="I153" s="220" t="s">
        <v>892</v>
      </c>
      <c r="J153" s="220"/>
      <c r="K153" s="216"/>
    </row>
    <row r="154" spans="2:11" ht="15" customHeight="1">
      <c r="B154" s="195"/>
      <c r="C154" s="220" t="s">
        <v>901</v>
      </c>
      <c r="D154" s="175"/>
      <c r="E154" s="175"/>
      <c r="F154" s="221" t="s">
        <v>888</v>
      </c>
      <c r="G154" s="175"/>
      <c r="H154" s="220" t="s">
        <v>921</v>
      </c>
      <c r="I154" s="220" t="s">
        <v>884</v>
      </c>
      <c r="J154" s="220">
        <v>50</v>
      </c>
      <c r="K154" s="216"/>
    </row>
    <row r="155" spans="2:11" ht="15" customHeight="1">
      <c r="B155" s="195"/>
      <c r="C155" s="220" t="s">
        <v>909</v>
      </c>
      <c r="D155" s="175"/>
      <c r="E155" s="175"/>
      <c r="F155" s="221" t="s">
        <v>888</v>
      </c>
      <c r="G155" s="175"/>
      <c r="H155" s="220" t="s">
        <v>921</v>
      </c>
      <c r="I155" s="220" t="s">
        <v>884</v>
      </c>
      <c r="J155" s="220">
        <v>50</v>
      </c>
      <c r="K155" s="216"/>
    </row>
    <row r="156" spans="2:11" ht="15" customHeight="1">
      <c r="B156" s="195"/>
      <c r="C156" s="220" t="s">
        <v>907</v>
      </c>
      <c r="D156" s="175"/>
      <c r="E156" s="175"/>
      <c r="F156" s="221" t="s">
        <v>888</v>
      </c>
      <c r="G156" s="175"/>
      <c r="H156" s="220" t="s">
        <v>921</v>
      </c>
      <c r="I156" s="220" t="s">
        <v>884</v>
      </c>
      <c r="J156" s="220">
        <v>50</v>
      </c>
      <c r="K156" s="216"/>
    </row>
    <row r="157" spans="2:11" ht="15" customHeight="1">
      <c r="B157" s="195"/>
      <c r="C157" s="220" t="s">
        <v>141</v>
      </c>
      <c r="D157" s="175"/>
      <c r="E157" s="175"/>
      <c r="F157" s="221" t="s">
        <v>882</v>
      </c>
      <c r="G157" s="175"/>
      <c r="H157" s="220" t="s">
        <v>943</v>
      </c>
      <c r="I157" s="220" t="s">
        <v>884</v>
      </c>
      <c r="J157" s="220" t="s">
        <v>944</v>
      </c>
      <c r="K157" s="216"/>
    </row>
    <row r="158" spans="2:11" ht="15" customHeight="1">
      <c r="B158" s="195"/>
      <c r="C158" s="220" t="s">
        <v>945</v>
      </c>
      <c r="D158" s="175"/>
      <c r="E158" s="175"/>
      <c r="F158" s="221" t="s">
        <v>882</v>
      </c>
      <c r="G158" s="175"/>
      <c r="H158" s="220" t="s">
        <v>946</v>
      </c>
      <c r="I158" s="220" t="s">
        <v>916</v>
      </c>
      <c r="J158" s="220"/>
      <c r="K158" s="216"/>
    </row>
    <row r="159" spans="2:11" ht="15" customHeight="1">
      <c r="B159" s="222"/>
      <c r="C159" s="204"/>
      <c r="D159" s="204"/>
      <c r="E159" s="204"/>
      <c r="F159" s="204"/>
      <c r="G159" s="204"/>
      <c r="H159" s="204"/>
      <c r="I159" s="204"/>
      <c r="J159" s="204"/>
      <c r="K159" s="223"/>
    </row>
    <row r="160" spans="2:11" ht="18.75" customHeight="1">
      <c r="B160" s="171"/>
      <c r="C160" s="175"/>
      <c r="D160" s="175"/>
      <c r="E160" s="175"/>
      <c r="F160" s="194"/>
      <c r="G160" s="175"/>
      <c r="H160" s="175"/>
      <c r="I160" s="175"/>
      <c r="J160" s="175"/>
      <c r="K160" s="171"/>
    </row>
    <row r="161" spans="2:11" ht="18.75" customHeight="1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2:11" ht="7.5" customHeight="1">
      <c r="B162" s="162"/>
      <c r="C162" s="163"/>
      <c r="D162" s="163"/>
      <c r="E162" s="163"/>
      <c r="F162" s="163"/>
      <c r="G162" s="163"/>
      <c r="H162" s="163"/>
      <c r="I162" s="163"/>
      <c r="J162" s="163"/>
      <c r="K162" s="164"/>
    </row>
    <row r="163" spans="2:11" ht="45" customHeight="1">
      <c r="B163" s="165"/>
      <c r="C163" s="273" t="s">
        <v>947</v>
      </c>
      <c r="D163" s="273"/>
      <c r="E163" s="273"/>
      <c r="F163" s="273"/>
      <c r="G163" s="273"/>
      <c r="H163" s="273"/>
      <c r="I163" s="273"/>
      <c r="J163" s="273"/>
      <c r="K163" s="166"/>
    </row>
    <row r="164" spans="2:11" ht="17.25" customHeight="1">
      <c r="B164" s="165"/>
      <c r="C164" s="187" t="s">
        <v>876</v>
      </c>
      <c r="D164" s="187"/>
      <c r="E164" s="187"/>
      <c r="F164" s="187" t="s">
        <v>877</v>
      </c>
      <c r="G164" s="224"/>
      <c r="H164" s="225" t="s">
        <v>152</v>
      </c>
      <c r="I164" s="225" t="s">
        <v>58</v>
      </c>
      <c r="J164" s="187" t="s">
        <v>878</v>
      </c>
      <c r="K164" s="166"/>
    </row>
    <row r="165" spans="2:11" ht="17.25" customHeight="1">
      <c r="B165" s="168"/>
      <c r="C165" s="189" t="s">
        <v>879</v>
      </c>
      <c r="D165" s="189"/>
      <c r="E165" s="189"/>
      <c r="F165" s="190" t="s">
        <v>880</v>
      </c>
      <c r="G165" s="226"/>
      <c r="H165" s="227"/>
      <c r="I165" s="227"/>
      <c r="J165" s="189" t="s">
        <v>881</v>
      </c>
      <c r="K165" s="169"/>
    </row>
    <row r="166" spans="2:11" ht="5.25" customHeight="1">
      <c r="B166" s="195"/>
      <c r="C166" s="192"/>
      <c r="D166" s="192"/>
      <c r="E166" s="192"/>
      <c r="F166" s="192"/>
      <c r="G166" s="193"/>
      <c r="H166" s="192"/>
      <c r="I166" s="192"/>
      <c r="J166" s="192"/>
      <c r="K166" s="216"/>
    </row>
    <row r="167" spans="2:11" ht="15" customHeight="1">
      <c r="B167" s="195"/>
      <c r="C167" s="175" t="s">
        <v>885</v>
      </c>
      <c r="D167" s="175"/>
      <c r="E167" s="175"/>
      <c r="F167" s="194" t="s">
        <v>882</v>
      </c>
      <c r="G167" s="175"/>
      <c r="H167" s="175" t="s">
        <v>921</v>
      </c>
      <c r="I167" s="175" t="s">
        <v>884</v>
      </c>
      <c r="J167" s="175">
        <v>120</v>
      </c>
      <c r="K167" s="216"/>
    </row>
    <row r="168" spans="2:11" ht="15" customHeight="1">
      <c r="B168" s="195"/>
      <c r="C168" s="175" t="s">
        <v>930</v>
      </c>
      <c r="D168" s="175"/>
      <c r="E168" s="175"/>
      <c r="F168" s="194" t="s">
        <v>882</v>
      </c>
      <c r="G168" s="175"/>
      <c r="H168" s="175" t="s">
        <v>931</v>
      </c>
      <c r="I168" s="175" t="s">
        <v>884</v>
      </c>
      <c r="J168" s="175" t="s">
        <v>932</v>
      </c>
      <c r="K168" s="216"/>
    </row>
    <row r="169" spans="2:11" ht="15" customHeight="1">
      <c r="B169" s="195"/>
      <c r="C169" s="175" t="s">
        <v>831</v>
      </c>
      <c r="D169" s="175"/>
      <c r="E169" s="175"/>
      <c r="F169" s="194" t="s">
        <v>882</v>
      </c>
      <c r="G169" s="175"/>
      <c r="H169" s="175" t="s">
        <v>948</v>
      </c>
      <c r="I169" s="175" t="s">
        <v>884</v>
      </c>
      <c r="J169" s="175" t="s">
        <v>932</v>
      </c>
      <c r="K169" s="216"/>
    </row>
    <row r="170" spans="2:11" ht="15" customHeight="1">
      <c r="B170" s="195"/>
      <c r="C170" s="175" t="s">
        <v>887</v>
      </c>
      <c r="D170" s="175"/>
      <c r="E170" s="175"/>
      <c r="F170" s="194" t="s">
        <v>888</v>
      </c>
      <c r="G170" s="175"/>
      <c r="H170" s="175" t="s">
        <v>948</v>
      </c>
      <c r="I170" s="175" t="s">
        <v>884</v>
      </c>
      <c r="J170" s="175">
        <v>50</v>
      </c>
      <c r="K170" s="216"/>
    </row>
    <row r="171" spans="2:11" ht="15" customHeight="1">
      <c r="B171" s="195"/>
      <c r="C171" s="175" t="s">
        <v>890</v>
      </c>
      <c r="D171" s="175"/>
      <c r="E171" s="175"/>
      <c r="F171" s="194" t="s">
        <v>882</v>
      </c>
      <c r="G171" s="175"/>
      <c r="H171" s="175" t="s">
        <v>948</v>
      </c>
      <c r="I171" s="175" t="s">
        <v>892</v>
      </c>
      <c r="J171" s="175"/>
      <c r="K171" s="216"/>
    </row>
    <row r="172" spans="2:11" ht="15" customHeight="1">
      <c r="B172" s="195"/>
      <c r="C172" s="175" t="s">
        <v>901</v>
      </c>
      <c r="D172" s="175"/>
      <c r="E172" s="175"/>
      <c r="F172" s="194" t="s">
        <v>888</v>
      </c>
      <c r="G172" s="175"/>
      <c r="H172" s="175" t="s">
        <v>948</v>
      </c>
      <c r="I172" s="175" t="s">
        <v>884</v>
      </c>
      <c r="J172" s="175">
        <v>50</v>
      </c>
      <c r="K172" s="216"/>
    </row>
    <row r="173" spans="2:11" ht="15" customHeight="1">
      <c r="B173" s="195"/>
      <c r="C173" s="175" t="s">
        <v>909</v>
      </c>
      <c r="D173" s="175"/>
      <c r="E173" s="175"/>
      <c r="F173" s="194" t="s">
        <v>888</v>
      </c>
      <c r="G173" s="175"/>
      <c r="H173" s="175" t="s">
        <v>948</v>
      </c>
      <c r="I173" s="175" t="s">
        <v>884</v>
      </c>
      <c r="J173" s="175">
        <v>50</v>
      </c>
      <c r="K173" s="216"/>
    </row>
    <row r="174" spans="2:11" ht="15" customHeight="1">
      <c r="B174" s="195"/>
      <c r="C174" s="175" t="s">
        <v>907</v>
      </c>
      <c r="D174" s="175"/>
      <c r="E174" s="175"/>
      <c r="F174" s="194" t="s">
        <v>888</v>
      </c>
      <c r="G174" s="175"/>
      <c r="H174" s="175" t="s">
        <v>948</v>
      </c>
      <c r="I174" s="175" t="s">
        <v>884</v>
      </c>
      <c r="J174" s="175">
        <v>50</v>
      </c>
      <c r="K174" s="216"/>
    </row>
    <row r="175" spans="2:11" ht="15" customHeight="1">
      <c r="B175" s="195"/>
      <c r="C175" s="175" t="s">
        <v>151</v>
      </c>
      <c r="D175" s="175"/>
      <c r="E175" s="175"/>
      <c r="F175" s="194" t="s">
        <v>882</v>
      </c>
      <c r="G175" s="175"/>
      <c r="H175" s="175" t="s">
        <v>949</v>
      </c>
      <c r="I175" s="175" t="s">
        <v>950</v>
      </c>
      <c r="J175" s="175"/>
      <c r="K175" s="216"/>
    </row>
    <row r="176" spans="2:11" ht="15" customHeight="1">
      <c r="B176" s="195"/>
      <c r="C176" s="175" t="s">
        <v>58</v>
      </c>
      <c r="D176" s="175"/>
      <c r="E176" s="175"/>
      <c r="F176" s="194" t="s">
        <v>882</v>
      </c>
      <c r="G176" s="175"/>
      <c r="H176" s="175" t="s">
        <v>951</v>
      </c>
      <c r="I176" s="175" t="s">
        <v>952</v>
      </c>
      <c r="J176" s="175">
        <v>1</v>
      </c>
      <c r="K176" s="216"/>
    </row>
    <row r="177" spans="2:11" ht="15" customHeight="1">
      <c r="B177" s="195"/>
      <c r="C177" s="175" t="s">
        <v>54</v>
      </c>
      <c r="D177" s="175"/>
      <c r="E177" s="175"/>
      <c r="F177" s="194" t="s">
        <v>882</v>
      </c>
      <c r="G177" s="175"/>
      <c r="H177" s="175" t="s">
        <v>953</v>
      </c>
      <c r="I177" s="175" t="s">
        <v>884</v>
      </c>
      <c r="J177" s="175">
        <v>20</v>
      </c>
      <c r="K177" s="216"/>
    </row>
    <row r="178" spans="2:11" ht="15" customHeight="1">
      <c r="B178" s="195"/>
      <c r="C178" s="175" t="s">
        <v>152</v>
      </c>
      <c r="D178" s="175"/>
      <c r="E178" s="175"/>
      <c r="F178" s="194" t="s">
        <v>882</v>
      </c>
      <c r="G178" s="175"/>
      <c r="H178" s="175" t="s">
        <v>954</v>
      </c>
      <c r="I178" s="175" t="s">
        <v>884</v>
      </c>
      <c r="J178" s="175">
        <v>255</v>
      </c>
      <c r="K178" s="216"/>
    </row>
    <row r="179" spans="2:11" ht="15" customHeight="1">
      <c r="B179" s="195"/>
      <c r="C179" s="175" t="s">
        <v>153</v>
      </c>
      <c r="D179" s="175"/>
      <c r="E179" s="175"/>
      <c r="F179" s="194" t="s">
        <v>882</v>
      </c>
      <c r="G179" s="175"/>
      <c r="H179" s="175" t="s">
        <v>847</v>
      </c>
      <c r="I179" s="175" t="s">
        <v>884</v>
      </c>
      <c r="J179" s="175">
        <v>10</v>
      </c>
      <c r="K179" s="216"/>
    </row>
    <row r="180" spans="2:11" ht="15" customHeight="1">
      <c r="B180" s="195"/>
      <c r="C180" s="175" t="s">
        <v>154</v>
      </c>
      <c r="D180" s="175"/>
      <c r="E180" s="175"/>
      <c r="F180" s="194" t="s">
        <v>882</v>
      </c>
      <c r="G180" s="175"/>
      <c r="H180" s="175" t="s">
        <v>955</v>
      </c>
      <c r="I180" s="175" t="s">
        <v>916</v>
      </c>
      <c r="J180" s="175"/>
      <c r="K180" s="216"/>
    </row>
    <row r="181" spans="2:11" ht="15" customHeight="1">
      <c r="B181" s="195"/>
      <c r="C181" s="175" t="s">
        <v>956</v>
      </c>
      <c r="D181" s="175"/>
      <c r="E181" s="175"/>
      <c r="F181" s="194" t="s">
        <v>882</v>
      </c>
      <c r="G181" s="175"/>
      <c r="H181" s="175" t="s">
        <v>957</v>
      </c>
      <c r="I181" s="175" t="s">
        <v>916</v>
      </c>
      <c r="J181" s="175"/>
      <c r="K181" s="216"/>
    </row>
    <row r="182" spans="2:11" ht="15" customHeight="1">
      <c r="B182" s="195"/>
      <c r="C182" s="175" t="s">
        <v>945</v>
      </c>
      <c r="D182" s="175"/>
      <c r="E182" s="175"/>
      <c r="F182" s="194" t="s">
        <v>882</v>
      </c>
      <c r="G182" s="175"/>
      <c r="H182" s="175" t="s">
        <v>958</v>
      </c>
      <c r="I182" s="175" t="s">
        <v>916</v>
      </c>
      <c r="J182" s="175"/>
      <c r="K182" s="216"/>
    </row>
    <row r="183" spans="2:11" ht="15" customHeight="1">
      <c r="B183" s="195"/>
      <c r="C183" s="175" t="s">
        <v>157</v>
      </c>
      <c r="D183" s="175"/>
      <c r="E183" s="175"/>
      <c r="F183" s="194" t="s">
        <v>888</v>
      </c>
      <c r="G183" s="175"/>
      <c r="H183" s="175" t="s">
        <v>959</v>
      </c>
      <c r="I183" s="175" t="s">
        <v>884</v>
      </c>
      <c r="J183" s="175">
        <v>50</v>
      </c>
      <c r="K183" s="216"/>
    </row>
    <row r="184" spans="2:11" ht="15" customHeight="1">
      <c r="B184" s="222"/>
      <c r="C184" s="204"/>
      <c r="D184" s="204"/>
      <c r="E184" s="204"/>
      <c r="F184" s="204"/>
      <c r="G184" s="204"/>
      <c r="H184" s="204"/>
      <c r="I184" s="204"/>
      <c r="J184" s="204"/>
      <c r="K184" s="223"/>
    </row>
    <row r="185" spans="2:11" ht="18.75" customHeight="1">
      <c r="B185" s="171"/>
      <c r="C185" s="175"/>
      <c r="D185" s="175"/>
      <c r="E185" s="175"/>
      <c r="F185" s="194"/>
      <c r="G185" s="175"/>
      <c r="H185" s="175"/>
      <c r="I185" s="175"/>
      <c r="J185" s="175"/>
      <c r="K185" s="171"/>
    </row>
    <row r="186" spans="2:11" ht="18.75" customHeight="1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</row>
    <row r="187" spans="2:11" ht="13.5">
      <c r="B187" s="162"/>
      <c r="C187" s="163"/>
      <c r="D187" s="163"/>
      <c r="E187" s="163"/>
      <c r="F187" s="163"/>
      <c r="G187" s="163"/>
      <c r="H187" s="163"/>
      <c r="I187" s="163"/>
      <c r="J187" s="163"/>
      <c r="K187" s="164"/>
    </row>
    <row r="188" spans="2:11" ht="21">
      <c r="B188" s="165"/>
      <c r="C188" s="273" t="s">
        <v>960</v>
      </c>
      <c r="D188" s="273"/>
      <c r="E188" s="273"/>
      <c r="F188" s="273"/>
      <c r="G188" s="273"/>
      <c r="H188" s="273"/>
      <c r="I188" s="273"/>
      <c r="J188" s="273"/>
      <c r="K188" s="166"/>
    </row>
    <row r="189" spans="2:11" ht="25.5" customHeight="1">
      <c r="B189" s="165"/>
      <c r="C189" s="228" t="s">
        <v>961</v>
      </c>
      <c r="D189" s="228"/>
      <c r="E189" s="228"/>
      <c r="F189" s="228" t="s">
        <v>962</v>
      </c>
      <c r="G189" s="229"/>
      <c r="H189" s="274" t="s">
        <v>963</v>
      </c>
      <c r="I189" s="274"/>
      <c r="J189" s="274"/>
      <c r="K189" s="166"/>
    </row>
    <row r="190" spans="2:11" ht="5.25" customHeight="1">
      <c r="B190" s="195"/>
      <c r="C190" s="192"/>
      <c r="D190" s="192"/>
      <c r="E190" s="192"/>
      <c r="F190" s="192"/>
      <c r="G190" s="175"/>
      <c r="H190" s="192"/>
      <c r="I190" s="192"/>
      <c r="J190" s="192"/>
      <c r="K190" s="216"/>
    </row>
    <row r="191" spans="2:11" ht="15" customHeight="1">
      <c r="B191" s="195"/>
      <c r="C191" s="175" t="s">
        <v>964</v>
      </c>
      <c r="D191" s="175"/>
      <c r="E191" s="175"/>
      <c r="F191" s="194" t="s">
        <v>44</v>
      </c>
      <c r="G191" s="175"/>
      <c r="H191" s="272" t="s">
        <v>965</v>
      </c>
      <c r="I191" s="272"/>
      <c r="J191" s="272"/>
      <c r="K191" s="216"/>
    </row>
    <row r="192" spans="2:11" ht="15" customHeight="1">
      <c r="B192" s="195"/>
      <c r="C192" s="201"/>
      <c r="D192" s="175"/>
      <c r="E192" s="175"/>
      <c r="F192" s="194" t="s">
        <v>45</v>
      </c>
      <c r="G192" s="175"/>
      <c r="H192" s="272" t="s">
        <v>966</v>
      </c>
      <c r="I192" s="272"/>
      <c r="J192" s="272"/>
      <c r="K192" s="216"/>
    </row>
    <row r="193" spans="2:11" ht="15" customHeight="1">
      <c r="B193" s="195"/>
      <c r="C193" s="201"/>
      <c r="D193" s="175"/>
      <c r="E193" s="175"/>
      <c r="F193" s="194" t="s">
        <v>48</v>
      </c>
      <c r="G193" s="175"/>
      <c r="H193" s="272" t="s">
        <v>967</v>
      </c>
      <c r="I193" s="272"/>
      <c r="J193" s="272"/>
      <c r="K193" s="216"/>
    </row>
    <row r="194" spans="2:11" ht="15" customHeight="1">
      <c r="B194" s="195"/>
      <c r="C194" s="175"/>
      <c r="D194" s="175"/>
      <c r="E194" s="175"/>
      <c r="F194" s="194" t="s">
        <v>46</v>
      </c>
      <c r="G194" s="175"/>
      <c r="H194" s="272" t="s">
        <v>968</v>
      </c>
      <c r="I194" s="272"/>
      <c r="J194" s="272"/>
      <c r="K194" s="216"/>
    </row>
    <row r="195" spans="2:11" ht="15" customHeight="1">
      <c r="B195" s="195"/>
      <c r="C195" s="175"/>
      <c r="D195" s="175"/>
      <c r="E195" s="175"/>
      <c r="F195" s="194" t="s">
        <v>47</v>
      </c>
      <c r="G195" s="175"/>
      <c r="H195" s="272" t="s">
        <v>969</v>
      </c>
      <c r="I195" s="272"/>
      <c r="J195" s="272"/>
      <c r="K195" s="216"/>
    </row>
    <row r="196" spans="2:11" ht="15" customHeight="1">
      <c r="B196" s="195"/>
      <c r="C196" s="175"/>
      <c r="D196" s="175"/>
      <c r="E196" s="175"/>
      <c r="F196" s="194"/>
      <c r="G196" s="175"/>
      <c r="H196" s="175"/>
      <c r="I196" s="175"/>
      <c r="J196" s="175"/>
      <c r="K196" s="216"/>
    </row>
    <row r="197" spans="2:11" ht="15" customHeight="1">
      <c r="B197" s="195"/>
      <c r="C197" s="175" t="s">
        <v>928</v>
      </c>
      <c r="D197" s="175"/>
      <c r="E197" s="175"/>
      <c r="F197" s="194" t="s">
        <v>76</v>
      </c>
      <c r="G197" s="175"/>
      <c r="H197" s="272" t="s">
        <v>970</v>
      </c>
      <c r="I197" s="272"/>
      <c r="J197" s="272"/>
      <c r="K197" s="216"/>
    </row>
    <row r="198" spans="2:11" ht="15" customHeight="1">
      <c r="B198" s="195"/>
      <c r="C198" s="201"/>
      <c r="D198" s="175"/>
      <c r="E198" s="175"/>
      <c r="F198" s="194" t="s">
        <v>825</v>
      </c>
      <c r="G198" s="175"/>
      <c r="H198" s="272" t="s">
        <v>826</v>
      </c>
      <c r="I198" s="272"/>
      <c r="J198" s="272"/>
      <c r="K198" s="216"/>
    </row>
    <row r="199" spans="2:11" ht="15" customHeight="1">
      <c r="B199" s="195"/>
      <c r="C199" s="175"/>
      <c r="D199" s="175"/>
      <c r="E199" s="175"/>
      <c r="F199" s="194" t="s">
        <v>823</v>
      </c>
      <c r="G199" s="175"/>
      <c r="H199" s="272" t="s">
        <v>971</v>
      </c>
      <c r="I199" s="272"/>
      <c r="J199" s="272"/>
      <c r="K199" s="216"/>
    </row>
    <row r="200" spans="2:11" ht="15" customHeight="1">
      <c r="B200" s="230"/>
      <c r="C200" s="201"/>
      <c r="D200" s="201"/>
      <c r="E200" s="201"/>
      <c r="F200" s="194" t="s">
        <v>827</v>
      </c>
      <c r="G200" s="180"/>
      <c r="H200" s="271" t="s">
        <v>828</v>
      </c>
      <c r="I200" s="271"/>
      <c r="J200" s="271"/>
      <c r="K200" s="231"/>
    </row>
    <row r="201" spans="2:11" ht="15" customHeight="1">
      <c r="B201" s="230"/>
      <c r="C201" s="201"/>
      <c r="D201" s="201"/>
      <c r="E201" s="201"/>
      <c r="F201" s="194" t="s">
        <v>829</v>
      </c>
      <c r="G201" s="180"/>
      <c r="H201" s="271" t="s">
        <v>972</v>
      </c>
      <c r="I201" s="271"/>
      <c r="J201" s="271"/>
      <c r="K201" s="231"/>
    </row>
    <row r="202" spans="2:11" ht="15" customHeight="1">
      <c r="B202" s="230"/>
      <c r="C202" s="201"/>
      <c r="D202" s="201"/>
      <c r="E202" s="201"/>
      <c r="F202" s="232"/>
      <c r="G202" s="180"/>
      <c r="H202" s="233"/>
      <c r="I202" s="233"/>
      <c r="J202" s="233"/>
      <c r="K202" s="231"/>
    </row>
    <row r="203" spans="2:11" ht="15" customHeight="1">
      <c r="B203" s="230"/>
      <c r="C203" s="175" t="s">
        <v>952</v>
      </c>
      <c r="D203" s="201"/>
      <c r="E203" s="201"/>
      <c r="F203" s="194">
        <v>1</v>
      </c>
      <c r="G203" s="180"/>
      <c r="H203" s="271" t="s">
        <v>973</v>
      </c>
      <c r="I203" s="271"/>
      <c r="J203" s="271"/>
      <c r="K203" s="231"/>
    </row>
    <row r="204" spans="2:11" ht="15" customHeight="1">
      <c r="B204" s="230"/>
      <c r="C204" s="201"/>
      <c r="D204" s="201"/>
      <c r="E204" s="201"/>
      <c r="F204" s="194">
        <v>2</v>
      </c>
      <c r="G204" s="180"/>
      <c r="H204" s="271" t="s">
        <v>974</v>
      </c>
      <c r="I204" s="271"/>
      <c r="J204" s="271"/>
      <c r="K204" s="231"/>
    </row>
    <row r="205" spans="2:11" ht="15" customHeight="1">
      <c r="B205" s="230"/>
      <c r="C205" s="201"/>
      <c r="D205" s="201"/>
      <c r="E205" s="201"/>
      <c r="F205" s="194">
        <v>3</v>
      </c>
      <c r="G205" s="180"/>
      <c r="H205" s="271" t="s">
        <v>975</v>
      </c>
      <c r="I205" s="271"/>
      <c r="J205" s="271"/>
      <c r="K205" s="231"/>
    </row>
    <row r="206" spans="2:11" ht="15" customHeight="1">
      <c r="B206" s="230"/>
      <c r="C206" s="201"/>
      <c r="D206" s="201"/>
      <c r="E206" s="201"/>
      <c r="F206" s="194">
        <v>4</v>
      </c>
      <c r="G206" s="180"/>
      <c r="H206" s="271" t="s">
        <v>976</v>
      </c>
      <c r="I206" s="271"/>
      <c r="J206" s="271"/>
      <c r="K206" s="231"/>
    </row>
    <row r="207" spans="2:11" ht="12.75" customHeight="1">
      <c r="B207" s="234"/>
      <c r="C207" s="235"/>
      <c r="D207" s="235"/>
      <c r="E207" s="235"/>
      <c r="F207" s="235"/>
      <c r="G207" s="235"/>
      <c r="H207" s="235"/>
      <c r="I207" s="235"/>
      <c r="J207" s="235"/>
      <c r="K207" s="23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Požárová</cp:lastModifiedBy>
  <dcterms:modified xsi:type="dcterms:W3CDTF">2014-06-26T12:05:01Z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